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aMaria\BackSiteGET-2020\GETAvaliaEstProb\"/>
    </mc:Choice>
  </mc:AlternateContent>
  <xr:revisionPtr revIDLastSave="0" documentId="8_{650AF856-9848-48B8-B8D5-A711C0B792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Dados" sheetId="2" r:id="rId1"/>
    <sheet name="DadosFuncionais" sheetId="8" r:id="rId2"/>
    <sheet name="Afastamento" sheetId="6" r:id="rId3"/>
    <sheet name="ChefiaCoord" sheetId="11" r:id="rId4"/>
    <sheet name="Aulas" sheetId="10" r:id="rId5"/>
    <sheet name="PlanCalculo" sheetId="5" r:id="rId6"/>
    <sheet name="RelPontuação" sheetId="3" r:id="rId7"/>
    <sheet name="ComandosExcel" sheetId="12" r:id="rId8"/>
  </sheets>
  <definedNames>
    <definedName name="classe">DadosFuncionais!$A$1:$A$2</definedName>
    <definedName name="ComissaoGET">DadosFuncionais!$K$1:$K$6</definedName>
    <definedName name="comissaoGGV">DadosFuncionais!$K$10:$K$14</definedName>
    <definedName name="cursos">DadosFuncionais!$J$1:$J$40</definedName>
    <definedName name="nivel">DadosFuncionais!$B$1:$B$3</definedName>
    <definedName name="nome">DadosFuncionais!$E$1:$E$35</definedName>
    <definedName name="siape">DadosFuncionais!$D$1:$D$30</definedName>
    <definedName name="_xlnm.Print_Titles" localSheetId="6">RelPontuação!$12:$12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B4" i="2"/>
  <c r="M23" i="2" l="1"/>
  <c r="B28" i="5" l="1"/>
  <c r="B6" i="2" l="1"/>
  <c r="B5" i="2"/>
  <c r="C3" i="11"/>
  <c r="B3" i="11"/>
  <c r="E21" i="2"/>
  <c r="D21" i="2"/>
  <c r="E20" i="2"/>
  <c r="D20" i="2"/>
  <c r="E19" i="2"/>
  <c r="D19" i="2"/>
  <c r="E18" i="2"/>
  <c r="D18" i="2"/>
  <c r="B21" i="10" s="1"/>
  <c r="D17" i="2"/>
  <c r="B20" i="10" s="1"/>
  <c r="E17" i="2"/>
  <c r="B4" i="5" l="1"/>
  <c r="B23" i="10"/>
  <c r="B22" i="10"/>
  <c r="B24" i="10"/>
  <c r="B1" i="2"/>
  <c r="G10" i="2"/>
  <c r="F10" i="2"/>
  <c r="E10" i="2"/>
  <c r="G69" i="6"/>
  <c r="F69" i="6"/>
  <c r="I69" i="6" s="1"/>
  <c r="E69" i="6"/>
  <c r="D69" i="6"/>
  <c r="C69" i="6"/>
  <c r="B69" i="6"/>
  <c r="H69" i="6" s="1"/>
  <c r="D68" i="6"/>
  <c r="C68" i="6"/>
  <c r="B68" i="6"/>
  <c r="G57" i="6"/>
  <c r="F57" i="6"/>
  <c r="I57" i="6" s="1"/>
  <c r="E57" i="6"/>
  <c r="D57" i="6"/>
  <c r="C57" i="6"/>
  <c r="B57" i="6"/>
  <c r="H57" i="6" s="1"/>
  <c r="D56" i="6"/>
  <c r="C56" i="6"/>
  <c r="B56" i="6"/>
  <c r="G43" i="6"/>
  <c r="F43" i="6"/>
  <c r="I43" i="6" s="1"/>
  <c r="E43" i="6"/>
  <c r="D43" i="6"/>
  <c r="C43" i="6"/>
  <c r="B43" i="6"/>
  <c r="H43" i="6" s="1"/>
  <c r="D42" i="6"/>
  <c r="C42" i="6"/>
  <c r="B42" i="6"/>
  <c r="G29" i="6"/>
  <c r="F29" i="6"/>
  <c r="I29" i="6" s="1"/>
  <c r="E29" i="6"/>
  <c r="D29" i="6"/>
  <c r="C29" i="6"/>
  <c r="B29" i="6"/>
  <c r="H29" i="6" s="1"/>
  <c r="D28" i="6"/>
  <c r="C28" i="6"/>
  <c r="B28" i="6"/>
  <c r="G15" i="6"/>
  <c r="F15" i="6"/>
  <c r="E15" i="6"/>
  <c r="D15" i="6"/>
  <c r="C15" i="6"/>
  <c r="B15" i="6"/>
  <c r="D14" i="6"/>
  <c r="C14" i="6"/>
  <c r="B14" i="6"/>
  <c r="G3" i="6"/>
  <c r="F3" i="6"/>
  <c r="I3" i="6" s="1"/>
  <c r="E3" i="6"/>
  <c r="D3" i="6"/>
  <c r="C3" i="6"/>
  <c r="B3" i="6"/>
  <c r="H3" i="6" s="1"/>
  <c r="D2" i="6"/>
  <c r="C2" i="6"/>
  <c r="B2" i="6"/>
  <c r="D2" i="10"/>
  <c r="C2" i="10"/>
  <c r="B2" i="10"/>
  <c r="H15" i="6" l="1"/>
  <c r="I15" i="6"/>
  <c r="H14" i="6"/>
  <c r="H68" i="6"/>
  <c r="H2" i="6"/>
  <c r="H42" i="6"/>
  <c r="H56" i="6"/>
  <c r="H28" i="6"/>
  <c r="B2" i="2"/>
  <c r="H2" i="10"/>
  <c r="G4" i="11"/>
  <c r="F4" i="11"/>
  <c r="E4" i="11"/>
  <c r="D4" i="11"/>
  <c r="C4" i="11"/>
  <c r="B4" i="11"/>
  <c r="G3" i="11"/>
  <c r="F3" i="11"/>
  <c r="E3" i="11"/>
  <c r="D3" i="11"/>
  <c r="D2" i="11"/>
  <c r="C2" i="11"/>
  <c r="B2" i="11"/>
  <c r="C57" i="5"/>
  <c r="B57" i="5"/>
  <c r="C56" i="5"/>
  <c r="B56" i="5"/>
  <c r="C55" i="5"/>
  <c r="B55" i="5"/>
  <c r="C54" i="5"/>
  <c r="B54" i="5"/>
  <c r="C53" i="5"/>
  <c r="B53" i="5"/>
  <c r="C52" i="5"/>
  <c r="B52" i="5"/>
  <c r="C51" i="5"/>
  <c r="B51" i="5"/>
  <c r="C50" i="5"/>
  <c r="B50" i="5"/>
  <c r="C49" i="5"/>
  <c r="B49" i="5"/>
  <c r="C48" i="5"/>
  <c r="B48" i="5"/>
  <c r="C47" i="5"/>
  <c r="B47" i="5"/>
  <c r="C46" i="5"/>
  <c r="B46" i="5"/>
  <c r="C45" i="5"/>
  <c r="B45" i="5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5" i="5" l="1"/>
  <c r="B6" i="5"/>
  <c r="A6" i="3" s="1"/>
  <c r="H2" i="11"/>
  <c r="F56" i="6"/>
  <c r="F28" i="6"/>
  <c r="F2" i="6"/>
  <c r="F68" i="6"/>
  <c r="F42" i="6"/>
  <c r="F14" i="6"/>
  <c r="F2" i="10"/>
  <c r="F2" i="11"/>
  <c r="E68" i="6"/>
  <c r="E42" i="6"/>
  <c r="E14" i="6"/>
  <c r="E56" i="6"/>
  <c r="E28" i="6"/>
  <c r="E2" i="6"/>
  <c r="E2" i="10"/>
  <c r="G68" i="6"/>
  <c r="G42" i="6"/>
  <c r="G14" i="6"/>
  <c r="G56" i="6"/>
  <c r="G28" i="6"/>
  <c r="G2" i="6"/>
  <c r="G2" i="10"/>
  <c r="E2" i="11"/>
  <c r="G2" i="11"/>
  <c r="I4" i="11"/>
  <c r="H4" i="11"/>
  <c r="I3" i="11"/>
  <c r="H3" i="11"/>
  <c r="C69" i="5"/>
  <c r="B53" i="3" s="1"/>
  <c r="I2" i="11" l="1"/>
  <c r="I2" i="10"/>
  <c r="I2" i="6"/>
  <c r="I56" i="6"/>
  <c r="I42" i="6"/>
  <c r="I28" i="6"/>
  <c r="I14" i="6"/>
  <c r="I68" i="6"/>
  <c r="E28" i="5"/>
  <c r="E29" i="5"/>
  <c r="B3" i="5"/>
  <c r="C125" i="5" l="1"/>
  <c r="B99" i="3" s="1"/>
  <c r="C124" i="5"/>
  <c r="B98" i="3" s="1"/>
  <c r="C123" i="5"/>
  <c r="B97" i="3" s="1"/>
  <c r="C122" i="5"/>
  <c r="B96" i="3" s="1"/>
  <c r="C121" i="5"/>
  <c r="B95" i="3" s="1"/>
  <c r="C120" i="5"/>
  <c r="B94" i="3" s="1"/>
  <c r="C119" i="5"/>
  <c r="B93" i="3" s="1"/>
  <c r="C118" i="5"/>
  <c r="B92" i="3" s="1"/>
  <c r="C117" i="5"/>
  <c r="B91" i="3" s="1"/>
  <c r="C116" i="5"/>
  <c r="B90" i="3" s="1"/>
  <c r="C115" i="5"/>
  <c r="B89" i="3" s="1"/>
  <c r="B10" i="5"/>
  <c r="A17" i="2"/>
  <c r="B111" i="2" l="1"/>
  <c r="C104" i="5" s="1"/>
  <c r="A60" i="6"/>
  <c r="A32" i="6"/>
  <c r="L32" i="6" s="1"/>
  <c r="A6" i="6"/>
  <c r="A72" i="6"/>
  <c r="A46" i="6"/>
  <c r="A18" i="6"/>
  <c r="A6" i="10"/>
  <c r="A20" i="10"/>
  <c r="A14" i="11"/>
  <c r="A7" i="11"/>
  <c r="B11" i="5"/>
  <c r="A18" i="2"/>
  <c r="C10" i="5"/>
  <c r="C11" i="5" s="1"/>
  <c r="B1" i="5"/>
  <c r="B2" i="5"/>
  <c r="C111" i="2" l="1"/>
  <c r="D104" i="5" s="1"/>
  <c r="A73" i="6"/>
  <c r="A47" i="6"/>
  <c r="A19" i="6"/>
  <c r="A61" i="6"/>
  <c r="A33" i="6"/>
  <c r="L33" i="6" s="1"/>
  <c r="A7" i="6"/>
  <c r="A7" i="10"/>
  <c r="A15" i="11"/>
  <c r="A8" i="11"/>
  <c r="A21" i="10"/>
  <c r="C7" i="11"/>
  <c r="B7" i="11"/>
  <c r="B18" i="6"/>
  <c r="C18" i="6"/>
  <c r="B72" i="6"/>
  <c r="C72" i="6"/>
  <c r="C32" i="6"/>
  <c r="B32" i="6"/>
  <c r="B14" i="11"/>
  <c r="C14" i="11"/>
  <c r="C6" i="10"/>
  <c r="E6" i="10" s="1"/>
  <c r="B6" i="10"/>
  <c r="C46" i="6"/>
  <c r="B46" i="6"/>
  <c r="C6" i="6"/>
  <c r="B6" i="6"/>
  <c r="C60" i="6"/>
  <c r="B60" i="6"/>
  <c r="L6" i="6"/>
  <c r="A19" i="2"/>
  <c r="D29" i="5"/>
  <c r="D30" i="5"/>
  <c r="D31" i="5"/>
  <c r="D33" i="5"/>
  <c r="D34" i="5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4" i="5"/>
  <c r="F44" i="5" s="1"/>
  <c r="D45" i="5"/>
  <c r="F45" i="5" s="1"/>
  <c r="D46" i="5"/>
  <c r="F46" i="5" s="1"/>
  <c r="D47" i="5"/>
  <c r="F47" i="5" s="1"/>
  <c r="D49" i="5"/>
  <c r="F49" i="5" s="1"/>
  <c r="D50" i="5"/>
  <c r="F50" i="5" s="1"/>
  <c r="D51" i="5"/>
  <c r="F51" i="5" s="1"/>
  <c r="D52" i="5"/>
  <c r="F52" i="5" s="1"/>
  <c r="D53" i="5"/>
  <c r="F53" i="5" s="1"/>
  <c r="D54" i="5"/>
  <c r="F54" i="5" s="1"/>
  <c r="D55" i="5"/>
  <c r="F55" i="5" s="1"/>
  <c r="D48" i="5"/>
  <c r="F48" i="5" s="1"/>
  <c r="D43" i="5"/>
  <c r="F43" i="5" s="1"/>
  <c r="D56" i="5"/>
  <c r="F56" i="5" s="1"/>
  <c r="D57" i="5"/>
  <c r="F57" i="5" s="1"/>
  <c r="D28" i="5"/>
  <c r="A17" i="5"/>
  <c r="B9" i="3"/>
  <c r="B8" i="3"/>
  <c r="A5" i="3"/>
  <c r="A4" i="3"/>
  <c r="A3" i="3"/>
  <c r="A2" i="3"/>
  <c r="A1" i="3"/>
  <c r="C98" i="5"/>
  <c r="B79" i="3" s="1"/>
  <c r="C97" i="5"/>
  <c r="B78" i="3" s="1"/>
  <c r="C96" i="5"/>
  <c r="B77" i="3" s="1"/>
  <c r="C95" i="5"/>
  <c r="B76" i="3" s="1"/>
  <c r="C94" i="5"/>
  <c r="B75" i="3" s="1"/>
  <c r="C93" i="5"/>
  <c r="B74" i="3" s="1"/>
  <c r="C92" i="5"/>
  <c r="B73" i="3" s="1"/>
  <c r="C91" i="5"/>
  <c r="B72" i="3" s="1"/>
  <c r="C90" i="5"/>
  <c r="B71" i="3" s="1"/>
  <c r="C89" i="5"/>
  <c r="B70" i="3" s="1"/>
  <c r="C88" i="5"/>
  <c r="B69" i="3" s="1"/>
  <c r="C87" i="5"/>
  <c r="B68" i="3" s="1"/>
  <c r="C86" i="5"/>
  <c r="B67" i="3" s="1"/>
  <c r="C85" i="5"/>
  <c r="B66" i="3" s="1"/>
  <c r="C84" i="5"/>
  <c r="B65" i="3" s="1"/>
  <c r="C83" i="5"/>
  <c r="B64" i="3" s="1"/>
  <c r="C82" i="5"/>
  <c r="B63" i="3" s="1"/>
  <c r="C81" i="5"/>
  <c r="B62" i="3" s="1"/>
  <c r="C80" i="5"/>
  <c r="B61" i="3" s="1"/>
  <c r="C79" i="5"/>
  <c r="B60" i="3" s="1"/>
  <c r="C78" i="5"/>
  <c r="B59" i="3" s="1"/>
  <c r="C77" i="5"/>
  <c r="B58" i="3" s="1"/>
  <c r="C76" i="5"/>
  <c r="B57" i="3" s="1"/>
  <c r="C75" i="5"/>
  <c r="B56" i="3" s="1"/>
  <c r="C74" i="5"/>
  <c r="B55" i="3" s="1"/>
  <c r="D32" i="5"/>
  <c r="D60" i="6" l="1"/>
  <c r="D20" i="10"/>
  <c r="D32" i="6"/>
  <c r="D46" i="6"/>
  <c r="D6" i="10"/>
  <c r="C20" i="10" s="1"/>
  <c r="D111" i="2"/>
  <c r="E104" i="5" s="1"/>
  <c r="A62" i="6"/>
  <c r="A34" i="6"/>
  <c r="L34" i="6" s="1"/>
  <c r="A8" i="6"/>
  <c r="A74" i="6"/>
  <c r="A48" i="6"/>
  <c r="A20" i="6"/>
  <c r="A8" i="10"/>
  <c r="A22" i="10"/>
  <c r="A16" i="11"/>
  <c r="A9" i="11"/>
  <c r="F46" i="6"/>
  <c r="G46" i="6"/>
  <c r="E46" i="6"/>
  <c r="E14" i="11"/>
  <c r="G14" i="11"/>
  <c r="F14" i="11"/>
  <c r="D14" i="11"/>
  <c r="F32" i="6"/>
  <c r="N32" i="6" s="1"/>
  <c r="E32" i="6"/>
  <c r="G32" i="6"/>
  <c r="F72" i="6"/>
  <c r="E72" i="6"/>
  <c r="G72" i="6"/>
  <c r="F18" i="6"/>
  <c r="E18" i="6"/>
  <c r="G18" i="6"/>
  <c r="D18" i="6"/>
  <c r="B15" i="11"/>
  <c r="C15" i="11"/>
  <c r="B7" i="6"/>
  <c r="C7" i="6"/>
  <c r="B61" i="6"/>
  <c r="C61" i="6"/>
  <c r="C47" i="6"/>
  <c r="B47" i="6"/>
  <c r="F60" i="6"/>
  <c r="E60" i="6"/>
  <c r="G60" i="6"/>
  <c r="G6" i="6"/>
  <c r="D6" i="6"/>
  <c r="M6" i="6" s="1"/>
  <c r="E6" i="6"/>
  <c r="F6" i="6"/>
  <c r="N6" i="6" s="1"/>
  <c r="G7" i="11"/>
  <c r="F7" i="11"/>
  <c r="D7" i="11"/>
  <c r="E7" i="11"/>
  <c r="C8" i="11"/>
  <c r="B8" i="11"/>
  <c r="B7" i="10"/>
  <c r="C7" i="10"/>
  <c r="C33" i="6"/>
  <c r="B33" i="6"/>
  <c r="C19" i="6"/>
  <c r="B19" i="6"/>
  <c r="C73" i="6"/>
  <c r="B73" i="6"/>
  <c r="D72" i="6"/>
  <c r="M32" i="6"/>
  <c r="L7" i="6"/>
  <c r="A20" i="2"/>
  <c r="D35" i="5"/>
  <c r="D36" i="5"/>
  <c r="A18" i="5"/>
  <c r="F34" i="5"/>
  <c r="B22" i="3" s="1"/>
  <c r="F32" i="5"/>
  <c r="B20" i="3" s="1"/>
  <c r="F30" i="5"/>
  <c r="B18" i="3" s="1"/>
  <c r="F28" i="5"/>
  <c r="B16" i="3" s="1"/>
  <c r="B36" i="3"/>
  <c r="B25" i="3"/>
  <c r="F33" i="5"/>
  <c r="B21" i="3" s="1"/>
  <c r="F31" i="5"/>
  <c r="B19" i="3" s="1"/>
  <c r="F29" i="5"/>
  <c r="B17" i="3" s="1"/>
  <c r="B31" i="3"/>
  <c r="B26" i="3"/>
  <c r="B27" i="3"/>
  <c r="B28" i="3"/>
  <c r="B29" i="3"/>
  <c r="B30" i="3"/>
  <c r="B32" i="3"/>
  <c r="B33" i="3"/>
  <c r="B34" i="3"/>
  <c r="B35" i="3"/>
  <c r="B37" i="3"/>
  <c r="B38" i="3"/>
  <c r="B39" i="3"/>
  <c r="B40" i="3"/>
  <c r="B41" i="3"/>
  <c r="B42" i="3"/>
  <c r="B43" i="3"/>
  <c r="B44" i="3"/>
  <c r="B45" i="3"/>
  <c r="D61" i="6" l="1"/>
  <c r="D73" i="6"/>
  <c r="D47" i="6"/>
  <c r="C107" i="5"/>
  <c r="C111" i="5"/>
  <c r="C108" i="5"/>
  <c r="C105" i="5"/>
  <c r="C109" i="5"/>
  <c r="C112" i="5"/>
  <c r="C106" i="5"/>
  <c r="C110" i="5"/>
  <c r="F36" i="5"/>
  <c r="B24" i="3" s="1"/>
  <c r="F35" i="5"/>
  <c r="B23" i="3" s="1"/>
  <c r="D33" i="6"/>
  <c r="D7" i="10"/>
  <c r="E7" i="10" s="1"/>
  <c r="D8" i="11"/>
  <c r="G20" i="10"/>
  <c r="F73" i="6"/>
  <c r="E73" i="6"/>
  <c r="G73" i="6"/>
  <c r="F19" i="6"/>
  <c r="G19" i="6"/>
  <c r="E19" i="6"/>
  <c r="D19" i="6"/>
  <c r="C9" i="11"/>
  <c r="B9" i="11"/>
  <c r="B20" i="6"/>
  <c r="C20" i="6"/>
  <c r="C74" i="6"/>
  <c r="B74" i="6"/>
  <c r="C34" i="6"/>
  <c r="B34" i="6"/>
  <c r="A75" i="6"/>
  <c r="A49" i="6"/>
  <c r="A21" i="6"/>
  <c r="A63" i="6"/>
  <c r="A35" i="6"/>
  <c r="L35" i="6" s="1"/>
  <c r="A9" i="6"/>
  <c r="A9" i="10"/>
  <c r="A17" i="11"/>
  <c r="A10" i="11"/>
  <c r="A23" i="10"/>
  <c r="F33" i="6"/>
  <c r="G33" i="6"/>
  <c r="E33" i="6"/>
  <c r="F8" i="11"/>
  <c r="G8" i="11"/>
  <c r="E8" i="11"/>
  <c r="F47" i="6"/>
  <c r="E47" i="6"/>
  <c r="G47" i="6"/>
  <c r="Q33" i="6" s="1"/>
  <c r="F61" i="6"/>
  <c r="G61" i="6"/>
  <c r="P7" i="6" s="1"/>
  <c r="E61" i="6"/>
  <c r="G7" i="6"/>
  <c r="E7" i="6"/>
  <c r="F7" i="6"/>
  <c r="N7" i="6" s="1"/>
  <c r="D7" i="6"/>
  <c r="D15" i="11"/>
  <c r="G15" i="11"/>
  <c r="F15" i="11"/>
  <c r="E15" i="11"/>
  <c r="B16" i="11"/>
  <c r="C16" i="11"/>
  <c r="C8" i="10"/>
  <c r="B8" i="10"/>
  <c r="B48" i="6"/>
  <c r="C48" i="6"/>
  <c r="B8" i="6"/>
  <c r="C8" i="6"/>
  <c r="C62" i="6"/>
  <c r="B62" i="6"/>
  <c r="O32" i="6"/>
  <c r="E111" i="2"/>
  <c r="F104" i="5" s="1"/>
  <c r="A21" i="2"/>
  <c r="M7" i="6"/>
  <c r="M33" i="6"/>
  <c r="P6" i="6"/>
  <c r="P32" i="6"/>
  <c r="Q6" i="6"/>
  <c r="Q32" i="6"/>
  <c r="O6" i="6"/>
  <c r="L8" i="6"/>
  <c r="A19" i="5"/>
  <c r="D48" i="6" l="1"/>
  <c r="D21" i="10"/>
  <c r="D112" i="5"/>
  <c r="D111" i="5"/>
  <c r="D110" i="5"/>
  <c r="D109" i="5"/>
  <c r="D108" i="5"/>
  <c r="D107" i="5"/>
  <c r="D106" i="5"/>
  <c r="D105" i="5"/>
  <c r="D74" i="6"/>
  <c r="C21" i="10"/>
  <c r="E20" i="10"/>
  <c r="G21" i="10"/>
  <c r="D34" i="6"/>
  <c r="D62" i="6"/>
  <c r="A10" i="10"/>
  <c r="C10" i="10" s="1"/>
  <c r="A64" i="6"/>
  <c r="A36" i="6"/>
  <c r="A10" i="6"/>
  <c r="A76" i="6"/>
  <c r="A50" i="6"/>
  <c r="A22" i="6"/>
  <c r="F62" i="6"/>
  <c r="G62" i="6"/>
  <c r="E62" i="6"/>
  <c r="F48" i="6"/>
  <c r="G48" i="6"/>
  <c r="E48" i="6"/>
  <c r="E16" i="11"/>
  <c r="G16" i="11"/>
  <c r="F16" i="11"/>
  <c r="D16" i="11"/>
  <c r="C17" i="11"/>
  <c r="B17" i="11"/>
  <c r="B9" i="6"/>
  <c r="C9" i="6"/>
  <c r="C63" i="6"/>
  <c r="B63" i="6"/>
  <c r="C49" i="6"/>
  <c r="B49" i="6"/>
  <c r="F34" i="6"/>
  <c r="G34" i="6"/>
  <c r="E34" i="6"/>
  <c r="F20" i="6"/>
  <c r="G20" i="6"/>
  <c r="E20" i="6"/>
  <c r="D20" i="6"/>
  <c r="D8" i="10"/>
  <c r="D8" i="6"/>
  <c r="G8" i="6"/>
  <c r="E8" i="6"/>
  <c r="F8" i="6"/>
  <c r="N8" i="6" s="1"/>
  <c r="C10" i="11"/>
  <c r="B10" i="11"/>
  <c r="C9" i="10"/>
  <c r="B9" i="10"/>
  <c r="C35" i="6"/>
  <c r="B35" i="6"/>
  <c r="C21" i="6"/>
  <c r="B21" i="6"/>
  <c r="C75" i="6"/>
  <c r="B75" i="6"/>
  <c r="F74" i="6"/>
  <c r="G74" i="6"/>
  <c r="E74" i="6"/>
  <c r="G9" i="11"/>
  <c r="G22" i="10" s="1"/>
  <c r="F9" i="11"/>
  <c r="D9" i="11"/>
  <c r="E9" i="11"/>
  <c r="F20" i="10"/>
  <c r="F111" i="2"/>
  <c r="G104" i="5" s="1"/>
  <c r="A18" i="11"/>
  <c r="A11" i="11"/>
  <c r="A24" i="10"/>
  <c r="R6" i="6"/>
  <c r="M8" i="6"/>
  <c r="M34" i="6"/>
  <c r="R32" i="6"/>
  <c r="Q7" i="6"/>
  <c r="N33" i="6"/>
  <c r="O7" i="6"/>
  <c r="P33" i="6"/>
  <c r="F21" i="10" s="1"/>
  <c r="O33" i="6"/>
  <c r="L9" i="6"/>
  <c r="A20" i="5"/>
  <c r="D75" i="6" l="1"/>
  <c r="B10" i="10"/>
  <c r="D10" i="10" s="1"/>
  <c r="C24" i="10" s="1"/>
  <c r="H20" i="10"/>
  <c r="I20" i="10" s="1"/>
  <c r="B17" i="5" s="1"/>
  <c r="C17" i="5" s="1"/>
  <c r="D35" i="6"/>
  <c r="D49" i="6"/>
  <c r="D63" i="6"/>
  <c r="D17" i="11"/>
  <c r="D9" i="10"/>
  <c r="E9" i="10" s="1"/>
  <c r="D10" i="11"/>
  <c r="F75" i="6"/>
  <c r="G75" i="6"/>
  <c r="E75" i="6"/>
  <c r="F21" i="6"/>
  <c r="G21" i="6"/>
  <c r="E21" i="6"/>
  <c r="D21" i="6"/>
  <c r="C22" i="10"/>
  <c r="E8" i="10"/>
  <c r="F49" i="6"/>
  <c r="E49" i="6"/>
  <c r="G49" i="6"/>
  <c r="E9" i="6"/>
  <c r="G9" i="6"/>
  <c r="F9" i="6"/>
  <c r="N9" i="6" s="1"/>
  <c r="D9" i="6"/>
  <c r="B22" i="6"/>
  <c r="C22" i="6"/>
  <c r="B76" i="6"/>
  <c r="C76" i="6"/>
  <c r="B36" i="6"/>
  <c r="C36" i="6"/>
  <c r="F35" i="6"/>
  <c r="G35" i="6"/>
  <c r="E35" i="6"/>
  <c r="F10" i="11"/>
  <c r="G10" i="11"/>
  <c r="E10" i="11"/>
  <c r="F63" i="6"/>
  <c r="G63" i="6"/>
  <c r="E63" i="6"/>
  <c r="G17" i="11"/>
  <c r="F17" i="11"/>
  <c r="E17" i="11"/>
  <c r="C50" i="6"/>
  <c r="B50" i="6"/>
  <c r="B10" i="6"/>
  <c r="C10" i="6"/>
  <c r="C64" i="6"/>
  <c r="B64" i="6"/>
  <c r="E10" i="10"/>
  <c r="D24" i="10" s="1"/>
  <c r="E21" i="10"/>
  <c r="H21" i="10" s="1"/>
  <c r="I21" i="10" s="1"/>
  <c r="B18" i="5" s="1"/>
  <c r="C18" i="5" s="1"/>
  <c r="B11" i="11"/>
  <c r="C11" i="11"/>
  <c r="C18" i="11"/>
  <c r="B18" i="11"/>
  <c r="R7" i="6"/>
  <c r="M35" i="6"/>
  <c r="M9" i="6"/>
  <c r="O34" i="6"/>
  <c r="R33" i="6"/>
  <c r="P34" i="6"/>
  <c r="O8" i="6"/>
  <c r="P8" i="6"/>
  <c r="Q34" i="6"/>
  <c r="L36" i="6"/>
  <c r="L10" i="6"/>
  <c r="A21" i="5"/>
  <c r="D64" i="6" l="1"/>
  <c r="D50" i="6"/>
  <c r="G110" i="5"/>
  <c r="G109" i="5"/>
  <c r="D22" i="10"/>
  <c r="E111" i="5"/>
  <c r="E110" i="5"/>
  <c r="E109" i="5"/>
  <c r="E108" i="5"/>
  <c r="E107" i="5"/>
  <c r="E106" i="5"/>
  <c r="E112" i="5"/>
  <c r="E105" i="5"/>
  <c r="G112" i="5"/>
  <c r="G111" i="5"/>
  <c r="D76" i="6"/>
  <c r="G106" i="5"/>
  <c r="G105" i="5"/>
  <c r="D23" i="10"/>
  <c r="F112" i="5"/>
  <c r="F111" i="5"/>
  <c r="F110" i="5"/>
  <c r="F109" i="5"/>
  <c r="F108" i="5"/>
  <c r="F107" i="5"/>
  <c r="F106" i="5"/>
  <c r="F105" i="5"/>
  <c r="G108" i="5"/>
  <c r="H108" i="5" s="1"/>
  <c r="G107" i="5"/>
  <c r="E22" i="10"/>
  <c r="C23" i="10"/>
  <c r="F22" i="10"/>
  <c r="G23" i="10"/>
  <c r="E18" i="11"/>
  <c r="G18" i="11"/>
  <c r="F18" i="11"/>
  <c r="G10" i="6"/>
  <c r="E10" i="6"/>
  <c r="D10" i="6"/>
  <c r="F10" i="6"/>
  <c r="F50" i="6"/>
  <c r="G50" i="6"/>
  <c r="E50" i="6"/>
  <c r="F36" i="6"/>
  <c r="N36" i="6" s="1"/>
  <c r="E36" i="6"/>
  <c r="G36" i="6"/>
  <c r="D11" i="11"/>
  <c r="G11" i="11"/>
  <c r="F11" i="11"/>
  <c r="E11" i="11"/>
  <c r="F64" i="6"/>
  <c r="E64" i="6"/>
  <c r="G64" i="6"/>
  <c r="P10" i="6" s="1"/>
  <c r="F76" i="6"/>
  <c r="E76" i="6"/>
  <c r="G76" i="6"/>
  <c r="P36" i="6" s="1"/>
  <c r="F22" i="6"/>
  <c r="E22" i="6"/>
  <c r="G22" i="6"/>
  <c r="O36" i="6" s="1"/>
  <c r="D22" i="6"/>
  <c r="D36" i="6"/>
  <c r="D18" i="11"/>
  <c r="P35" i="6"/>
  <c r="P9" i="6"/>
  <c r="M10" i="6"/>
  <c r="M11" i="6" s="1"/>
  <c r="M36" i="6"/>
  <c r="Q8" i="6"/>
  <c r="N34" i="6"/>
  <c r="O35" i="6"/>
  <c r="N35" i="6"/>
  <c r="O9" i="6"/>
  <c r="Q9" i="6"/>
  <c r="Q35" i="6"/>
  <c r="H107" i="5" l="1"/>
  <c r="H112" i="5"/>
  <c r="H109" i="5"/>
  <c r="H110" i="5"/>
  <c r="H111" i="5"/>
  <c r="H106" i="5"/>
  <c r="H22" i="10"/>
  <c r="I22" i="10" s="1"/>
  <c r="B19" i="5" s="1"/>
  <c r="C19" i="5" s="1"/>
  <c r="G24" i="10"/>
  <c r="E23" i="10"/>
  <c r="F23" i="10"/>
  <c r="F24" i="10"/>
  <c r="P11" i="6"/>
  <c r="B66" i="5" s="1"/>
  <c r="D66" i="5" s="1"/>
  <c r="B51" i="3" s="1"/>
  <c r="R9" i="6"/>
  <c r="M37" i="6"/>
  <c r="R34" i="6"/>
  <c r="N37" i="6"/>
  <c r="P37" i="6"/>
  <c r="B67" i="5" s="1"/>
  <c r="D67" i="5" s="1"/>
  <c r="B52" i="3" s="1"/>
  <c r="O37" i="6"/>
  <c r="B63" i="5" s="1"/>
  <c r="D63" i="5" s="1"/>
  <c r="B48" i="3" s="1"/>
  <c r="R8" i="6"/>
  <c r="O10" i="6"/>
  <c r="N10" i="6"/>
  <c r="R35" i="6"/>
  <c r="Q10" i="6"/>
  <c r="Q36" i="6"/>
  <c r="H23" i="10" l="1"/>
  <c r="I23" i="10" s="1"/>
  <c r="B20" i="5" s="1"/>
  <c r="C20" i="5" s="1"/>
  <c r="Q11" i="6"/>
  <c r="B64" i="5" s="1"/>
  <c r="D64" i="5" s="1"/>
  <c r="B49" i="3" s="1"/>
  <c r="E24" i="10"/>
  <c r="R36" i="6"/>
  <c r="R10" i="6"/>
  <c r="R11" i="6" s="1"/>
  <c r="N11" i="6"/>
  <c r="Q37" i="6"/>
  <c r="B65" i="5" s="1"/>
  <c r="D65" i="5" s="1"/>
  <c r="B50" i="3" s="1"/>
  <c r="O11" i="6"/>
  <c r="B62" i="5" s="1"/>
  <c r="D62" i="5" s="1"/>
  <c r="B47" i="3" s="1"/>
  <c r="H24" i="10" l="1"/>
  <c r="I24" i="10" s="1"/>
  <c r="B21" i="5" s="1"/>
  <c r="C21" i="5" s="1"/>
  <c r="B13" i="3" s="1"/>
  <c r="R37" i="6"/>
  <c r="I25" i="10" l="1"/>
  <c r="B87" i="3"/>
  <c r="B88" i="3"/>
  <c r="B85" i="3"/>
  <c r="B86" i="3"/>
  <c r="B83" i="3"/>
  <c r="B84" i="3"/>
  <c r="H105" i="5"/>
  <c r="B81" i="3" s="1"/>
  <c r="B82" i="3"/>
  <c r="B100" i="3" l="1"/>
  <c r="B10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UFF</author>
    <author>Ana</author>
  </authors>
  <commentList>
    <comment ref="I38" authorId="0" shapeId="0" xr:uid="{00000000-0006-0000-0000-000001000000}">
      <text>
        <r>
          <rPr>
            <sz val="9"/>
            <color indexed="81"/>
            <rFont val="Tahoma"/>
            <family val="2"/>
          </rPr>
          <t>Para cada colegiado, clique para selecionar o curso do qual você é representante TITULAR.</t>
        </r>
      </text>
    </comment>
    <comment ref="I46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Para cada comissão do GET, clique para selecionar.
</t>
        </r>
      </text>
    </comment>
    <comment ref="H66" authorId="1" shapeId="0" xr:uid="{00000000-0006-0000-0000-000003000000}">
      <text>
        <r>
          <rPr>
            <sz val="9"/>
            <color indexed="81"/>
            <rFont val="Tahoma"/>
            <family val="2"/>
          </rPr>
          <t>Docentes com afastamento: 
Consultar a página do GET para ver o ato administrativo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5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 a pontuação for negativa e o docente informar afastamento ou cargo de chefia ou coordenação, comparar período com período letivo.</t>
        </r>
      </text>
    </comment>
  </commentList>
</comments>
</file>

<file path=xl/sharedStrings.xml><?xml version="1.0" encoding="utf-8"?>
<sst xmlns="http://schemas.openxmlformats.org/spreadsheetml/2006/main" count="634" uniqueCount="382">
  <si>
    <t>Nome</t>
  </si>
  <si>
    <t>SIAPE</t>
  </si>
  <si>
    <t>Mês</t>
  </si>
  <si>
    <t>Ano</t>
  </si>
  <si>
    <t>INÍCIO</t>
  </si>
  <si>
    <t>FIM</t>
  </si>
  <si>
    <t>Interstício</t>
  </si>
  <si>
    <t>Anexo I: Atividades de Ensino</t>
  </si>
  <si>
    <t>Anexo II: Atividades Administrativas</t>
  </si>
  <si>
    <t>Anexo III: Qualificação</t>
  </si>
  <si>
    <t>Classe Atual</t>
  </si>
  <si>
    <t>Nível Atual</t>
  </si>
  <si>
    <t>Nível Pretendido</t>
  </si>
  <si>
    <t>II.1.1 Chefia de departamento</t>
  </si>
  <si>
    <t>II.1.2 Coordenação de curso</t>
  </si>
  <si>
    <t>II.1.3 Subchefe de departamento</t>
  </si>
  <si>
    <t>II.1.4 Vice-coordenador de curso</t>
  </si>
  <si>
    <t>II.1.5 Coordenador do Programa de Monitoria</t>
  </si>
  <si>
    <t>11.1.6 Coordenador do LES</t>
  </si>
  <si>
    <t>11.1.7 Vice-coordenador do LES e outros membros da comissão</t>
  </si>
  <si>
    <t>II.2.1 Colegiado na UFF - 1</t>
  </si>
  <si>
    <t>II.2.1 Colegiado na UFF - 2</t>
  </si>
  <si>
    <t>II.2.1 Colegiado na UFF - 3</t>
  </si>
  <si>
    <t>II.2.1 Colegiado na UFF - 4</t>
  </si>
  <si>
    <t>II.2.1 Colegiado na UFF - 5</t>
  </si>
  <si>
    <t>II.2.2 Outros colegiados - 1</t>
  </si>
  <si>
    <t>II.2.2 Outros colegiados - 2</t>
  </si>
  <si>
    <t>II.2.2 Outros colegiados - 3</t>
  </si>
  <si>
    <t>II.3.1 Comissões GET - 1</t>
  </si>
  <si>
    <t>II.3.1 Comissões GET - 2</t>
  </si>
  <si>
    <t>II.3.1 Comissões GET - 3</t>
  </si>
  <si>
    <t>II.3.1 Comissões GET - 4</t>
  </si>
  <si>
    <t>II.3.1 Comissões GET - 5</t>
  </si>
  <si>
    <t>II.3.2 Comissões GGV - 1</t>
  </si>
  <si>
    <t>II.3.2 Comissões GGV - 2</t>
  </si>
  <si>
    <t>II.3.2 Comissões GGV - 3</t>
  </si>
  <si>
    <t>II.3.2 Comissões GGV - 4</t>
  </si>
  <si>
    <t>II.3.2 Comissões GGV - 5</t>
  </si>
  <si>
    <t>II.3.3 Outras comissões UFF - 1</t>
  </si>
  <si>
    <t>II.3.3 Outras comissões UFF - 2</t>
  </si>
  <si>
    <t>II.3.3 Outras comissões UFF - 3</t>
  </si>
  <si>
    <t>Anexo IV: Atividades de Produção Intelectual, de Pesquisa e de Extensão</t>
  </si>
  <si>
    <t>IV.1.1.1 Artigos em periódico internacional</t>
  </si>
  <si>
    <t>IV.1.1.2 Artigos em periódico nacional</t>
  </si>
  <si>
    <t>IV.1.2.1 Livros com distribuição internacional</t>
  </si>
  <si>
    <t>IV.1.2.2 Livros com distribuição nacional</t>
  </si>
  <si>
    <t>IV.1.4.1 Trabalho publicado em anais de congresso internacional</t>
  </si>
  <si>
    <t>IV.1.4.2 Trabalho publicado em anais de congresso nacional</t>
  </si>
  <si>
    <t>Número total</t>
  </si>
  <si>
    <t>IV.2.1.1 Apresentação de trabalho em congresso internacional</t>
  </si>
  <si>
    <t>IV.2.1.2 Apresentação de trabalho em congresso nacional</t>
  </si>
  <si>
    <t>IV.2.2.1 Tradução de livro</t>
  </si>
  <si>
    <t>IV.2.2.2 Tradução de artigo em periódico especializado</t>
  </si>
  <si>
    <t>IV.2.4.1 Produtos técnicos desenvolvidos com repercussão externa internacional</t>
  </si>
  <si>
    <t>IV.2.4.2 Produtos técnicos desenvolvidos com repercussão externa nacional</t>
  </si>
  <si>
    <t>IV.2.5.1 Material didático para uso local</t>
  </si>
  <si>
    <t>IV.2.5.3 Relatório de acompanhamento ou conclusão de projeto</t>
  </si>
  <si>
    <t>IV.2.5.5 Coordenação de comissão organizadora de eventos acadêmicos</t>
  </si>
  <si>
    <t>IV.2.5.6 Participação em comissão organizadora de eventos acadêmicos</t>
  </si>
  <si>
    <t>IV.2.5.7 Produção de relatórios metodológicos</t>
  </si>
  <si>
    <t>Anexo V: Outras Atividades</t>
  </si>
  <si>
    <t>V.1.5 Orientação de iniciação científica</t>
  </si>
  <si>
    <t>V.1.6 Orientação de monitoria</t>
  </si>
  <si>
    <t>V.1.8 Orientação de bolsista treinamento</t>
  </si>
  <si>
    <t>V.1.7 Orientação de bolsista de extensão</t>
  </si>
  <si>
    <t>V.2.1 Participação em bancas de doutorado</t>
  </si>
  <si>
    <t>V.2.2 Participação em bancas de mestrado</t>
  </si>
  <si>
    <t>V.2.3 Participação em bancas de especialização</t>
  </si>
  <si>
    <t>V.2.4 Participação em bancas de trabalho de conclusão de curso</t>
  </si>
  <si>
    <t>V.2.5 Presidência de Comissão Examinadora de Concursos Públicos</t>
  </si>
  <si>
    <t>V.2.6 Membro de Comissão Examinadora de Concursos Públicos</t>
  </si>
  <si>
    <t>V.3.1 Prêmio Internacional</t>
  </si>
  <si>
    <t>V.3.2 Prêmio Nacional</t>
  </si>
  <si>
    <t>V.4.1 Parecerista ad hoc de periódico internacional</t>
  </si>
  <si>
    <t>V.4.2 Parecerista ad hoc de periódico nacional</t>
  </si>
  <si>
    <t>V.4.3 Parecerista ad hoc de outro tipo</t>
  </si>
  <si>
    <t>Total</t>
  </si>
  <si>
    <t>Dia</t>
  </si>
  <si>
    <t>Tipo de produto</t>
  </si>
  <si>
    <t>Semestre letivo</t>
  </si>
  <si>
    <t>Pontos Obtidos</t>
  </si>
  <si>
    <t>Início</t>
  </si>
  <si>
    <t>Fim</t>
  </si>
  <si>
    <t># Dias</t>
  </si>
  <si>
    <t>Pontos por ano</t>
  </si>
  <si>
    <t>Programa</t>
  </si>
  <si>
    <t>Cargo</t>
  </si>
  <si>
    <t>Pontos por evento</t>
  </si>
  <si>
    <t>Pontos por produto</t>
  </si>
  <si>
    <t>Item da Instrução Normativa GET 001/2011</t>
  </si>
  <si>
    <t>1.1 Chefia de departamento</t>
  </si>
  <si>
    <t>1.2 Coordenação de curso</t>
  </si>
  <si>
    <t>1.3 Subchefe de departamento</t>
  </si>
  <si>
    <t>1.4 Vice-coordenador de curso</t>
  </si>
  <si>
    <t>1.5 Coordenador do Programa de Monitoria</t>
  </si>
  <si>
    <t>2.1 Colegiado na UFF - 1</t>
  </si>
  <si>
    <t>2.1 Colegiado na UFF - 2</t>
  </si>
  <si>
    <t>2.1 Colegiado na UFF - 3</t>
  </si>
  <si>
    <t>2.1 Colegiado na UFF - 4</t>
  </si>
  <si>
    <t>2.1 Colegiado na UFF - 5</t>
  </si>
  <si>
    <t>2.2 Outros colegiados - 1</t>
  </si>
  <si>
    <t>2.2 Outros colegiados - 2</t>
  </si>
  <si>
    <t>2.2 Outros colegiados - 3</t>
  </si>
  <si>
    <t>3.1 Comissões GET - 1</t>
  </si>
  <si>
    <t>3.1 Comissões GET - 2</t>
  </si>
  <si>
    <t>3.1 Comissões GET - 3</t>
  </si>
  <si>
    <t>3.1 Comissões GET - 4</t>
  </si>
  <si>
    <t>3.1 Comissões GET - 5</t>
  </si>
  <si>
    <t>3.2 Comissões GGV - 1</t>
  </si>
  <si>
    <t>3.2 Comissões GGV - 2</t>
  </si>
  <si>
    <t>3.2 Comissões GGV - 3</t>
  </si>
  <si>
    <t>3.2 Comissões GGV - 4</t>
  </si>
  <si>
    <t>3.2 Comissões GGV - 5</t>
  </si>
  <si>
    <t>3.3 Outras comissões UFF - 1</t>
  </si>
  <si>
    <t>3.3 Outras comissões UFF - 2</t>
  </si>
  <si>
    <t>3.3 Outras comissões UFF - 3</t>
  </si>
  <si>
    <t>3.4 Comissões externas 1</t>
  </si>
  <si>
    <t>3.4 Comissões externas 2</t>
  </si>
  <si>
    <t>1.6 Coordenador do LES</t>
  </si>
  <si>
    <t>1.7 Vice-coordenador do LES e outros membros da comissão</t>
  </si>
  <si>
    <t>1.1.1 Artigos em periódico internacional</t>
  </si>
  <si>
    <t>1.1.2 Artigos em periódico nacional</t>
  </si>
  <si>
    <t>1.2.1 Livros com distribuição internacional</t>
  </si>
  <si>
    <t>1.2.2 Livros com distribuição nacional</t>
  </si>
  <si>
    <t>1.3.1 Capítulos de Livros com distribuição internacional</t>
  </si>
  <si>
    <t>1.3.2 Capítulos de Livros com distribuição nacional</t>
  </si>
  <si>
    <t>1.4.1 Trabalho publicado em anais de congresso internacional</t>
  </si>
  <si>
    <t>1.4.2 Trabalho publicado em anais de congresso nacional</t>
  </si>
  <si>
    <t>1.5.1 Resumo ou resumo estendido publicado em anais de congresso internacional</t>
  </si>
  <si>
    <t>1.5.2 Resumo ou resumo estendido publicado em anais de congresso nacional</t>
  </si>
  <si>
    <t>2.1.1 Apresentação de trabalho em congresso internacional</t>
  </si>
  <si>
    <t>2.1.2 Apresentação de trabalho em congresso nacional</t>
  </si>
  <si>
    <t>2.2.1 Tradução de livro</t>
  </si>
  <si>
    <t>2.2.2 Tradução de artigo em periódico especializado</t>
  </si>
  <si>
    <t>2.3.1 Artigo de opinião, divulgação e resenhas em veículos de circulação internacional</t>
  </si>
  <si>
    <t>2.3.2 Artigo de opinião, divulgação e resenhas em veículos de circulação nacional</t>
  </si>
  <si>
    <t>2.4.1 Produtos técnicos desenvolvidos com repercussão externa internacional</t>
  </si>
  <si>
    <t>2.4.2 Produtos técnicos desenvolvidos com repercussão externa nacional</t>
  </si>
  <si>
    <t>2.5.1 Material didático para uso local</t>
  </si>
  <si>
    <t>2.5.3 Relatório de acompanhamento ou conclusão de projeto</t>
  </si>
  <si>
    <t>2.5.5 Coordenação de comissão organizadora de eventos acadêmicos</t>
  </si>
  <si>
    <t>2.5.6 Participação em comissão organizadora de eventos acadêmicos</t>
  </si>
  <si>
    <t>2.5.7 Produção de relatórios metodológicos</t>
  </si>
  <si>
    <t>1.5 Orientação de iniciação científica</t>
  </si>
  <si>
    <t>1.6 Orientação de monitoria</t>
  </si>
  <si>
    <t>1.7 Orientação de bolsista de extensão</t>
  </si>
  <si>
    <t>1.8 Orientação de bolsista treinamento</t>
  </si>
  <si>
    <t>2.1 Participação em bancas de doutorado</t>
  </si>
  <si>
    <t>2.2 Participação em bancas de mestrado</t>
  </si>
  <si>
    <t>2.3 Participação em bancas de especialização</t>
  </si>
  <si>
    <t>2.4 Participação em bancas de trabalho de conclusão de curso</t>
  </si>
  <si>
    <t>2.5 Presidência de Comissão Examinadora de Concursos Públicos</t>
  </si>
  <si>
    <t>2.6 Membro de Comissão Examinadora de Concursos Públicos</t>
  </si>
  <si>
    <t>3.1 Prêmio Internacional</t>
  </si>
  <si>
    <t>3.2 Prêmio Nacional</t>
  </si>
  <si>
    <t>4.1 Parecerista ad hoc de periódico internacional</t>
  </si>
  <si>
    <t>4.2 Parecerista ad hoc de periódico nacional</t>
  </si>
  <si>
    <t>4.3 Parecerista ad hoc de outro tipo</t>
  </si>
  <si>
    <t>Pontuação total</t>
  </si>
  <si>
    <t>Pontuação média anual</t>
  </si>
  <si>
    <t>2.5.2 Consultoria estatística</t>
  </si>
  <si>
    <t>2.5.4 Organização e/ou oferecimento de cursos</t>
  </si>
  <si>
    <t>II.3.4 Comissões externas - 1</t>
  </si>
  <si>
    <t>II.3.4 Comissões externas - 2</t>
  </si>
  <si>
    <t>III.3 Participação em eventos (congressos, workshops, minicursos, etc.)</t>
  </si>
  <si>
    <t>IV.1.3.1 Capítulos de livros com distribuição internacional</t>
  </si>
  <si>
    <t>IV.1.3.2 Capítulos de livros com distribuição nacional</t>
  </si>
  <si>
    <t>IV.2.5.2 Consultoria estatística</t>
  </si>
  <si>
    <t>IV.2.5.4 Organização e/ou oferecimento de cursos</t>
  </si>
  <si>
    <t>Orientações</t>
  </si>
  <si>
    <t>Bancas, Comissões, Prêmios, Parecerista</t>
  </si>
  <si>
    <t>Pontos obtidos</t>
  </si>
  <si>
    <t>IV.2.3.2 Artigo de opinião, divulgação e resenhas em veículos de circ.nacional</t>
  </si>
  <si>
    <t>IV.2.3.1 Artigo de opinião, divulgação e resenhas em veículos de circ.internacional</t>
  </si>
  <si>
    <t>IV.1.5.1 Resumo ou resumo estendido publ.em anais de congresso internacional</t>
  </si>
  <si>
    <t>IV.1.5.2 Resumo ou resumo estendido publ.em anais de congresso nacional</t>
  </si>
  <si>
    <t>Data em formato de série (número de dias desde 1/1/1900)</t>
  </si>
  <si>
    <t>Formato usual</t>
  </si>
  <si>
    <t>IV.2.3.1 Artigo de opinião, divulgação e resenhas em veíc.de circulação internacional</t>
  </si>
  <si>
    <t>IV.2.3.2 Artigo de opinião, divulgação e resenhas em veíc.de circulação nacional</t>
  </si>
  <si>
    <t xml:space="preserve">Semestres letivos do interstício </t>
  </si>
  <si>
    <t>Afastamento</t>
  </si>
  <si>
    <t># Dias do inters-tício</t>
  </si>
  <si>
    <t>TOTAL</t>
  </si>
  <si>
    <t>Adjunto com afastamento integral</t>
  </si>
  <si>
    <t>Assistente com afastamento integral</t>
  </si>
  <si>
    <t>Assistente sem afastamento e matriculado</t>
  </si>
  <si>
    <t>III.1 Adjunto com afastamento integral</t>
  </si>
  <si>
    <t>III.2 Assistente com afastamento integral</t>
  </si>
  <si>
    <t># Dias no programa</t>
  </si>
  <si>
    <t># Dias no programa no interstício</t>
  </si>
  <si>
    <t>V.1.1 Orientação de tese de doutorado</t>
  </si>
  <si>
    <t>V.1.2 Orientação de dissertação de mestrado</t>
  </si>
  <si>
    <t>V.1.3 Orientação de monografia de especialização</t>
  </si>
  <si>
    <r>
      <t xml:space="preserve">V.1.4 Orientação de trabalho de conclusão de curso, </t>
    </r>
    <r>
      <rPr>
        <b/>
        <sz val="11"/>
        <color theme="1"/>
        <rFont val="Calibri"/>
        <family val="2"/>
        <scheme val="minor"/>
      </rPr>
      <t>exclusive do curso de Estatística</t>
    </r>
  </si>
  <si>
    <t xml:space="preserve">V.1.1 Orientação de tese de doutorado </t>
  </si>
  <si>
    <t xml:space="preserve">V.1.2 Orientação de dissertação de mestrado </t>
  </si>
  <si>
    <t xml:space="preserve">V.1.3 Orientação de monografia de especialização </t>
  </si>
  <si>
    <t>Adjunto sem afastamento e matriculado</t>
  </si>
  <si>
    <t># Dias com Afasta-mento Integral</t>
  </si>
  <si>
    <t>#Dias com afasta-mento integral no interstício</t>
  </si>
  <si>
    <t>Adjunto com afastamento parcial e matriculado</t>
  </si>
  <si>
    <t># Dias com Afasta-mento Parcial</t>
  </si>
  <si>
    <t>#Dias com afasta-mento parcial no interstício</t>
  </si>
  <si>
    <t>Assistente com afastamento parcial e matriculado</t>
  </si>
  <si>
    <t>III.3 Adjunto sem afastamento regularmente matriculado</t>
  </si>
  <si>
    <t>III.4 Assistente sem afastamento regularmente matriculado</t>
  </si>
  <si>
    <t>III.5 Adjunto com afastamento parcial regularmente matriculado</t>
  </si>
  <si>
    <t>III.6 Assistente com afastamento parcial regularmente matriculado</t>
  </si>
  <si>
    <t># Dias com Afasta-mento Integral no interstício</t>
  </si>
  <si>
    <t># Dias com Afasta-mento Parcial no interstício</t>
  </si>
  <si>
    <t>ADJUNTO</t>
  </si>
  <si>
    <t># Dias no Programa e sem Afasta-mento  no interstício</t>
  </si>
  <si>
    <t>ASSISTENTE</t>
  </si>
  <si>
    <t># Dias Fora do Programa no interstício</t>
  </si>
  <si>
    <t>Carga Horária Semanal Total</t>
  </si>
  <si>
    <t>Assistente</t>
  </si>
  <si>
    <t>Adjunto</t>
  </si>
  <si>
    <t>Pós-Gradua-ção</t>
  </si>
  <si>
    <t># Dias do interstício</t>
  </si>
  <si>
    <t># Dias do Semestre</t>
  </si>
  <si>
    <t>Pontuação Corrigida</t>
  </si>
  <si>
    <t>Pontuação Calculada</t>
  </si>
  <si>
    <t>III.7 Número de eventos (congressos, workshops, minicursos, etc.)</t>
  </si>
  <si>
    <t>1. Adjunto com afastamento integral</t>
  </si>
  <si>
    <t>2. Assistente com afastamento integral</t>
  </si>
  <si>
    <t>3. Adjunto sem afastamento regularmente matriculado</t>
  </si>
  <si>
    <t>4. Assistente sem afastamento regularmente matriculado</t>
  </si>
  <si>
    <t>5. Adjunto com afastamento parcial regularmente matriculado</t>
  </si>
  <si>
    <t>6. Assistente com afastamento parcial regularmente matriculado</t>
  </si>
  <si>
    <t>7. Participação em eventos (congressos, workshps, minicursos, etc.)</t>
  </si>
  <si>
    <t>II.1.6 Coordenador do LES</t>
  </si>
  <si>
    <t>II.1.7 Vice-coordenador do LES e outros membros da comissão</t>
  </si>
  <si>
    <t>NOME</t>
  </si>
  <si>
    <t>Graduação</t>
  </si>
  <si>
    <t>Programa de Pós-graduação</t>
  </si>
  <si>
    <t>Chefia</t>
  </si>
  <si>
    <t>Coordenação</t>
  </si>
  <si>
    <t># Dias no Cargo de Chefia</t>
  </si>
  <si>
    <t># Dias no Cargo de Coordenação</t>
  </si>
  <si>
    <t># Dias no cargo de chefia no inerstício</t>
  </si>
  <si>
    <t># Dias no cargo de coordenação no interstício</t>
  </si>
  <si>
    <t># Dias em cargo de chefia ou coordenação no interstício</t>
  </si>
  <si>
    <t># Dias Fora de Situações Esxpeciais no interstício</t>
  </si>
  <si>
    <t xml:space="preserve"> 302618</t>
  </si>
  <si>
    <t xml:space="preserve"> 307389</t>
  </si>
  <si>
    <t xml:space="preserve"> 311331</t>
  </si>
  <si>
    <t xml:space="preserve"> 311506</t>
  </si>
  <si>
    <t xml:space="preserve"> 764008</t>
  </si>
  <si>
    <t>1051170</t>
  </si>
  <si>
    <t>1096164</t>
  </si>
  <si>
    <t>1193497</t>
  </si>
  <si>
    <t>1282424</t>
  </si>
  <si>
    <t>1330778</t>
  </si>
  <si>
    <t>1444180</t>
  </si>
  <si>
    <t>1565735</t>
  </si>
  <si>
    <t>1710782</t>
  </si>
  <si>
    <t>1803236</t>
  </si>
  <si>
    <t>1805333</t>
  </si>
  <si>
    <t>1809003</t>
  </si>
  <si>
    <t>2323628</t>
  </si>
  <si>
    <t>2581866</t>
  </si>
  <si>
    <t>2722437</t>
  </si>
  <si>
    <t>2722748</t>
  </si>
  <si>
    <t>1803236 - Adrian Heringer Pizzinga</t>
  </si>
  <si>
    <t xml:space="preserve"> 311331 - Ana Beatriz Monteiro Fonseca</t>
  </si>
  <si>
    <t xml:space="preserve"> 311506 - Ana Maria Lima de Farias</t>
  </si>
  <si>
    <t>1710782 - Jessica Quintanilha Kubrusly</t>
  </si>
  <si>
    <t>2722748 - Jony Arrais Pinto Junior</t>
  </si>
  <si>
    <t xml:space="preserve"> 307389 - José Murilo Ferraz Saraiva</t>
  </si>
  <si>
    <t>2323628 - José Rodrigo de Moraes</t>
  </si>
  <si>
    <t>1444180 - Keila Mara Cassiano</t>
  </si>
  <si>
    <t>2581866 - Ludmilla da Silva Viana Jacobson</t>
  </si>
  <si>
    <t>1282424 - Luis Guillermo Coca Velarde</t>
  </si>
  <si>
    <t>1193497 - Luz Amanda Melgar Santander</t>
  </si>
  <si>
    <t>2722437 - Márcia Marques de Carvalho</t>
  </si>
  <si>
    <t xml:space="preserve"> 764008 - Marco Aurélio dos Santos Sanfins</t>
  </si>
  <si>
    <t>1096164 - Maria Cristina Bessa Moreira</t>
  </si>
  <si>
    <t>1809003 - Mariana Albi de Oliveira Souza</t>
  </si>
  <si>
    <t>1330778 - Moisés Lima de Menezes</t>
  </si>
  <si>
    <t>1051170 - Núbia Karla de Oliveira Almeida</t>
  </si>
  <si>
    <t>1565735 - Valentin Sisko</t>
  </si>
  <si>
    <t>Pontos por Semestre</t>
  </si>
  <si>
    <t>Ato</t>
  </si>
  <si>
    <t>Curso / comissão</t>
  </si>
  <si>
    <t>II.2.1 Colegiado - Curso de Graduação na UFF - 1</t>
  </si>
  <si>
    <t>II.2.1 Colegiado - Curso de Graduação na UFF - 2</t>
  </si>
  <si>
    <t>II.2.1 Colegiado - Curso de Graduação na UFF - 3</t>
  </si>
  <si>
    <t>II.2.1 Colegiado - Curso de Graduação na UFF - 4</t>
  </si>
  <si>
    <t>II.2.1 Colegiado - Curso de Graduação na UFF - 5</t>
  </si>
  <si>
    <t>LES</t>
  </si>
  <si>
    <t>Outra</t>
  </si>
  <si>
    <t>Avaliação Funcional</t>
  </si>
  <si>
    <t xml:space="preserve"> Pesquisa</t>
  </si>
  <si>
    <t>Ensino</t>
  </si>
  <si>
    <t>Semana da Estatística</t>
  </si>
  <si>
    <t>Atividades Complementares</t>
  </si>
  <si>
    <t>Orientação Acadêmica</t>
  </si>
  <si>
    <t>NDE</t>
  </si>
  <si>
    <t>Estágio</t>
  </si>
  <si>
    <t>Carga Horária Semestral</t>
  </si>
  <si>
    <t>Carga Horária Semanal Média</t>
  </si>
  <si>
    <t>Gradua-ção</t>
  </si>
  <si>
    <t>Classe Pretendida</t>
  </si>
  <si>
    <t>1805333 - Patrícia Lusié  Velozo da Costa</t>
  </si>
  <si>
    <t xml:space="preserve"> 2283708 - Douglas Rodrigues Pintp</t>
  </si>
  <si>
    <t>2222291 - Eduardo Ferioli Gomes</t>
  </si>
  <si>
    <t>2197625 - Wilson Calmon Almeida dos Santos</t>
  </si>
  <si>
    <t>2283708</t>
  </si>
  <si>
    <t>2222291</t>
  </si>
  <si>
    <t>1211548 - Hugo Henrique Kegler dos Santos</t>
  </si>
  <si>
    <t>1211548</t>
  </si>
  <si>
    <t>3113119</t>
  </si>
  <si>
    <t>3113119 - Jaime Antonio Utria Valdes</t>
  </si>
  <si>
    <t>3091778</t>
  </si>
  <si>
    <t>3091778 - Márcio Watanabe Alves de Souza</t>
  </si>
  <si>
    <t>1252909</t>
  </si>
  <si>
    <t>1252909 - Karina Yuriko Yaginuma</t>
  </si>
  <si>
    <t>Menus de Classe, Nìvel e Nome do docente</t>
  </si>
  <si>
    <t>Desenvolvedor</t>
  </si>
  <si>
    <t xml:space="preserve">Inserir </t>
  </si>
  <si>
    <t>Controles de Formulário</t>
  </si>
  <si>
    <t>Escolher opção Caixa de Listagem</t>
  </si>
  <si>
    <t>Arrastar o mouse na área em que deve ser exibido o menu</t>
  </si>
  <si>
    <t>Criada a caixa, clicar com botão direito e selecionar a opção Formatar Controle</t>
  </si>
  <si>
    <t>Na aba Controle, especifique a faixa onde estão os dados do menu e a célula de vínculo</t>
  </si>
  <si>
    <t>Para Classe, faixa A1:A2 da planilha DadosFuncionais e célula I2</t>
  </si>
  <si>
    <t>Para Nível faixa B1:B4 da planilha DadosFuncionais e célula K2</t>
  </si>
  <si>
    <t>Para Docentes, faixa de nome "nome"; nesse caso, colcoar no campo =nome; célula de vínculo M2</t>
  </si>
  <si>
    <t>A célula de vínculo é usada junto com o comando índice para buscar os dados de interesse. Ver as fórmulas nas células M23, B3 e B4.</t>
  </si>
  <si>
    <t>Menus de Colegiados e Comissões</t>
  </si>
  <si>
    <t>Dados</t>
  </si>
  <si>
    <t>Validação de Dados</t>
  </si>
  <si>
    <r>
      <t xml:space="preserve">Clicar em uma das células e selecionar oscomandos Dados/validação de Dados para ver a definição dos campos da </t>
    </r>
    <r>
      <rPr>
        <b/>
        <sz val="11"/>
        <color theme="1"/>
        <rFont val="Calibri"/>
        <family val="2"/>
        <scheme val="minor"/>
      </rPr>
      <t>lista</t>
    </r>
    <r>
      <rPr>
        <sz val="11"/>
        <color theme="1"/>
        <rFont val="Calibri"/>
        <family val="2"/>
        <scheme val="minor"/>
      </rPr>
      <t xml:space="preserve"> suspensa</t>
    </r>
  </si>
  <si>
    <t>Atualização dos Dados</t>
  </si>
  <si>
    <t>Os dados a serem alterados pela chefia estão na planilha DadosFucnionais.</t>
  </si>
  <si>
    <t>Não use o comando RECORTAR.</t>
  </si>
  <si>
    <t xml:space="preserve">Para inserir um novo professor,por exemplo, copie as células abaixo e insira os dados do novo professor. </t>
  </si>
  <si>
    <t>Pode-se usar o comando DEL para limpar o conteúdo de uma célula, mas não o comando CTRL-X (Recortar).</t>
  </si>
  <si>
    <t>SIAPE e nome dos docentes</t>
  </si>
  <si>
    <t>Comece a digitação do siape com o caráter ' para transformar o siape em texto. Se o siape tiver apenas 8 dígitos, insira um espaço em branco no início.</t>
  </si>
  <si>
    <t>Siga a formatação da lista.</t>
  </si>
  <si>
    <t>1053729 - Estelina Serrano de Marins Capistrano</t>
  </si>
  <si>
    <t>1124184 - Rafael Santos Erbisti</t>
  </si>
  <si>
    <t>1124184</t>
  </si>
  <si>
    <t>001 Biblioteconomia e Documentação</t>
  </si>
  <si>
    <t>004 Ciências Econômicas</t>
  </si>
  <si>
    <t>005 Ciências Sociais - Licenciatura</t>
  </si>
  <si>
    <t>005 Ciências Sociais - Bacharelado</t>
  </si>
  <si>
    <t>009 Nutrição</t>
  </si>
  <si>
    <t>014 Arquivologia</t>
  </si>
  <si>
    <t>015 Farmácia</t>
  </si>
  <si>
    <t>018 Medicina Veterinária</t>
  </si>
  <si>
    <t>020 Matemática - Licenciatura</t>
  </si>
  <si>
    <t>020 Matemática - Bacharelado</t>
  </si>
  <si>
    <t>022 Ciências Contábeis</t>
  </si>
  <si>
    <t>023 Administração</t>
  </si>
  <si>
    <t>024 Psicologia</t>
  </si>
  <si>
    <t>027 Engenharia Química</t>
  </si>
  <si>
    <t>029 Química Industrial</t>
  </si>
  <si>
    <t>031 Ciência da Computação</t>
  </si>
  <si>
    <t>037 Engenharia Civil</t>
  </si>
  <si>
    <t>038 Engenharia Elétrica</t>
  </si>
  <si>
    <t>040 Engenharia Mecânica</t>
  </si>
  <si>
    <t>041 Engenharia de Telecomunicações</t>
  </si>
  <si>
    <t>042 Engenharia de Produção</t>
  </si>
  <si>
    <t>043 Engenharia Agrícola e Ambiental</t>
  </si>
  <si>
    <t>044 Ciências Biológicas</t>
  </si>
  <si>
    <t>047 Turismo</t>
  </si>
  <si>
    <t>048 Biomedicina</t>
  </si>
  <si>
    <t>050 Geofísica</t>
  </si>
  <si>
    <t>051 Engenharia do Petróleo</t>
  </si>
  <si>
    <t>054 Estatística</t>
  </si>
  <si>
    <t>056  Engenharia de Recursos Hídricos e do Meio Ambiente</t>
  </si>
  <si>
    <t>059 Relações Internacionais</t>
  </si>
  <si>
    <t>083 Sistemas de Informação</t>
  </si>
  <si>
    <t>094 Curso Superior de Tecnologia em Hotelaria</t>
  </si>
  <si>
    <t>095 Ciência Ambiental</t>
  </si>
  <si>
    <t>096 Desenho Industrial</t>
  </si>
  <si>
    <t>098 Sociologia</t>
  </si>
  <si>
    <t>117 Administra~]ao Pública</t>
  </si>
  <si>
    <t>102 Segurança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</si>
</sst>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Border="1"/>
    <xf numFmtId="0" fontId="1" fillId="2" borderId="0" xfId="0" applyFont="1" applyFill="1"/>
    <xf numFmtId="0" fontId="1" fillId="0" borderId="0" xfId="0" applyFont="1" applyFill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3" fillId="0" borderId="1" xfId="0" applyFont="1" applyBorder="1"/>
    <xf numFmtId="0" fontId="2" fillId="2" borderId="7" xfId="0" applyFont="1" applyFill="1" applyBorder="1"/>
    <xf numFmtId="0" fontId="3" fillId="0" borderId="0" xfId="0" applyFont="1"/>
    <xf numFmtId="0" fontId="3" fillId="0" borderId="7" xfId="0" applyFont="1" applyBorder="1"/>
    <xf numFmtId="0" fontId="3" fillId="0" borderId="5" xfId="0" applyFont="1" applyBorder="1"/>
    <xf numFmtId="0" fontId="1" fillId="0" borderId="0" xfId="0" applyFont="1" applyAlignment="1">
      <alignment horizontal="left"/>
    </xf>
    <xf numFmtId="0" fontId="3" fillId="0" borderId="12" xfId="0" applyFont="1" applyBorder="1"/>
    <xf numFmtId="0" fontId="2" fillId="2" borderId="5" xfId="0" applyFont="1" applyFill="1" applyBorder="1"/>
    <xf numFmtId="2" fontId="1" fillId="2" borderId="0" xfId="0" applyNumberFormat="1" applyFont="1" applyFill="1"/>
    <xf numFmtId="2" fontId="1" fillId="2" borderId="1" xfId="0" applyNumberFormat="1" applyFont="1" applyFill="1" applyBorder="1"/>
    <xf numFmtId="0" fontId="0" fillId="0" borderId="12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0" xfId="0" applyFill="1"/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/>
    </xf>
    <xf numFmtId="0" fontId="0" fillId="0" borderId="4" xfId="0" applyFill="1" applyBorder="1"/>
    <xf numFmtId="0" fontId="0" fillId="0" borderId="2" xfId="0" applyFill="1" applyBorder="1"/>
    <xf numFmtId="0" fontId="1" fillId="0" borderId="4" xfId="0" applyFont="1" applyFill="1" applyBorder="1"/>
    <xf numFmtId="14" fontId="0" fillId="0" borderId="9" xfId="0" applyNumberFormat="1" applyFill="1" applyBorder="1"/>
    <xf numFmtId="14" fontId="0" fillId="0" borderId="13" xfId="0" applyNumberFormat="1" applyFill="1" applyBorder="1"/>
    <xf numFmtId="0" fontId="0" fillId="0" borderId="0" xfId="0" applyFill="1" applyBorder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11" xfId="0" applyFill="1" applyBorder="1"/>
    <xf numFmtId="0" fontId="0" fillId="0" borderId="12" xfId="0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/>
    <xf numFmtId="0" fontId="1" fillId="0" borderId="2" xfId="0" applyFont="1" applyFill="1" applyBorder="1" applyAlignment="1">
      <alignment horizontal="center" wrapText="1"/>
    </xf>
    <xf numFmtId="0" fontId="0" fillId="0" borderId="9" xfId="0" applyFill="1" applyBorder="1"/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0" fillId="0" borderId="3" xfId="0" applyFill="1" applyBorder="1"/>
    <xf numFmtId="0" fontId="0" fillId="0" borderId="6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4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1" fillId="2" borderId="0" xfId="0" applyFont="1" applyFill="1" applyProtection="1"/>
    <xf numFmtId="0" fontId="0" fillId="0" borderId="0" xfId="0" applyNumberFormat="1" applyProtection="1"/>
    <xf numFmtId="0" fontId="0" fillId="0" borderId="0" xfId="0" applyProtection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</xf>
    <xf numFmtId="0" fontId="1" fillId="0" borderId="4" xfId="0" applyFont="1" applyBorder="1" applyProtection="1"/>
    <xf numFmtId="0" fontId="0" fillId="0" borderId="9" xfId="0" applyBorder="1" applyProtection="1"/>
    <xf numFmtId="0" fontId="0" fillId="0" borderId="4" xfId="0" applyBorder="1" applyProtection="1"/>
    <xf numFmtId="0" fontId="0" fillId="0" borderId="2" xfId="0" applyBorder="1" applyProtection="1"/>
    <xf numFmtId="0" fontId="0" fillId="0" borderId="0" xfId="0" applyFill="1" applyProtection="1"/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4" fontId="0" fillId="0" borderId="10" xfId="0" applyNumberFormat="1" applyBorder="1" applyAlignment="1" applyProtection="1">
      <alignment horizontal="center"/>
    </xf>
    <xf numFmtId="0" fontId="0" fillId="0" borderId="7" xfId="0" applyBorder="1" applyProtection="1"/>
    <xf numFmtId="0" fontId="0" fillId="0" borderId="10" xfId="0" applyBorder="1" applyProtection="1"/>
    <xf numFmtId="0" fontId="0" fillId="0" borderId="8" xfId="0" applyBorder="1" applyProtection="1"/>
    <xf numFmtId="14" fontId="0" fillId="0" borderId="11" xfId="0" applyNumberFormat="1" applyBorder="1" applyAlignment="1" applyProtection="1">
      <alignment horizontal="center"/>
    </xf>
    <xf numFmtId="0" fontId="0" fillId="0" borderId="5" xfId="0" applyBorder="1" applyProtection="1"/>
    <xf numFmtId="0" fontId="0" fillId="0" borderId="11" xfId="0" applyBorder="1" applyProtection="1"/>
    <xf numFmtId="0" fontId="0" fillId="0" borderId="0" xfId="0" applyFill="1" applyBorder="1" applyProtection="1"/>
    <xf numFmtId="0" fontId="1" fillId="0" borderId="0" xfId="0" applyFont="1" applyProtection="1"/>
    <xf numFmtId="0" fontId="1" fillId="0" borderId="0" xfId="0" applyFont="1" applyFill="1" applyProtection="1"/>
    <xf numFmtId="0" fontId="0" fillId="0" borderId="7" xfId="0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15" xfId="0" applyBorder="1" applyProtection="1"/>
    <xf numFmtId="0" fontId="0" fillId="0" borderId="6" xfId="0" applyBorder="1" applyProtection="1"/>
    <xf numFmtId="0" fontId="0" fillId="0" borderId="14" xfId="0" applyBorder="1" applyProtection="1"/>
    <xf numFmtId="0" fontId="0" fillId="0" borderId="5" xfId="0" applyFill="1" applyBorder="1" applyAlignment="1" applyProtection="1">
      <alignment horizontal="center"/>
    </xf>
    <xf numFmtId="0" fontId="0" fillId="0" borderId="12" xfId="0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2" xfId="0" applyFont="1" applyBorder="1" applyProtection="1"/>
    <xf numFmtId="0" fontId="1" fillId="0" borderId="1" xfId="0" applyFont="1" applyBorder="1" applyProtection="1"/>
    <xf numFmtId="0" fontId="1" fillId="0" borderId="1" xfId="0" applyFont="1" applyFill="1" applyBorder="1" applyProtection="1"/>
    <xf numFmtId="0" fontId="1" fillId="0" borderId="4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" fillId="0" borderId="6" xfId="0" applyFont="1" applyBorder="1" applyProtection="1"/>
    <xf numFmtId="0" fontId="0" fillId="0" borderId="0" xfId="0" applyBorder="1" applyProtection="1"/>
    <xf numFmtId="0" fontId="1" fillId="0" borderId="7" xfId="0" applyFont="1" applyBorder="1" applyProtection="1"/>
    <xf numFmtId="0" fontId="1" fillId="0" borderId="5" xfId="0" applyFont="1" applyBorder="1" applyProtection="1"/>
    <xf numFmtId="0" fontId="0" fillId="0" borderId="1" xfId="0" applyBorder="1" applyProtection="1"/>
    <xf numFmtId="14" fontId="0" fillId="0" borderId="6" xfId="0" applyNumberFormat="1" applyBorder="1" applyProtection="1"/>
    <xf numFmtId="14" fontId="0" fillId="0" borderId="7" xfId="0" applyNumberFormat="1" applyBorder="1" applyProtection="1"/>
    <xf numFmtId="14" fontId="0" fillId="0" borderId="5" xfId="0" applyNumberFormat="1" applyBorder="1" applyProtection="1"/>
    <xf numFmtId="0" fontId="0" fillId="0" borderId="13" xfId="0" applyBorder="1" applyProtection="1"/>
    <xf numFmtId="0" fontId="0" fillId="0" borderId="9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2" borderId="6" xfId="0" applyFont="1" applyFill="1" applyBorder="1" applyProtection="1"/>
    <xf numFmtId="0" fontId="0" fillId="2" borderId="3" xfId="0" applyFill="1" applyBorder="1" applyProtection="1"/>
    <xf numFmtId="0" fontId="1" fillId="2" borderId="7" xfId="0" applyFont="1" applyFill="1" applyBorder="1" applyProtection="1"/>
    <xf numFmtId="0" fontId="0" fillId="2" borderId="0" xfId="0" applyFill="1" applyProtection="1"/>
    <xf numFmtId="0" fontId="1" fillId="2" borderId="5" xfId="0" applyFont="1" applyFill="1" applyBorder="1" applyProtection="1"/>
    <xf numFmtId="0" fontId="0" fillId="2" borderId="1" xfId="0" applyFill="1" applyBorder="1" applyProtection="1"/>
    <xf numFmtId="0" fontId="0" fillId="2" borderId="4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4" xfId="0" applyFill="1" applyBorder="1" applyProtection="1"/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9" xfId="0" applyFill="1" applyBorder="1" applyProtection="1"/>
    <xf numFmtId="0" fontId="0" fillId="3" borderId="2" xfId="0" applyFill="1" applyBorder="1" applyProtection="1">
      <protection locked="0"/>
    </xf>
    <xf numFmtId="0" fontId="0" fillId="4" borderId="14" xfId="0" applyFont="1" applyFill="1" applyBorder="1" applyProtection="1"/>
    <xf numFmtId="0" fontId="0" fillId="0" borderId="0" xfId="0" quotePrefix="1" applyProtection="1"/>
    <xf numFmtId="0" fontId="0" fillId="3" borderId="1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Protection="1"/>
    <xf numFmtId="0" fontId="0" fillId="2" borderId="11" xfId="0" applyFill="1" applyBorder="1" applyProtection="1"/>
    <xf numFmtId="14" fontId="0" fillId="3" borderId="0" xfId="0" applyNumberFormat="1" applyFill="1" applyBorder="1" applyProtection="1">
      <protection locked="0"/>
    </xf>
    <xf numFmtId="0" fontId="1" fillId="2" borderId="0" xfId="0" applyFont="1" applyFill="1" applyBorder="1" applyProtection="1"/>
    <xf numFmtId="0" fontId="1" fillId="2" borderId="3" xfId="0" applyFont="1" applyFill="1" applyBorder="1" applyProtection="1"/>
    <xf numFmtId="0" fontId="1" fillId="2" borderId="1" xfId="0" applyFont="1" applyFill="1" applyBorder="1"/>
    <xf numFmtId="0" fontId="1" fillId="0" borderId="0" xfId="0" applyFont="1" applyFill="1" applyBorder="1" applyProtection="1"/>
    <xf numFmtId="0" fontId="7" fillId="0" borderId="0" xfId="0" applyFont="1"/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M2" fmlaRange="nome" noThreeD="1" sel="0" val="0"/>
</file>

<file path=xl/ctrlProps/ctrlProp2.xml><?xml version="1.0" encoding="utf-8"?>
<formControlPr xmlns="http://schemas.microsoft.com/office/spreadsheetml/2009/9/main" objectType="List" dx="22" fmlaLink="K12" fmlaRange="DadosFuncionais!$B$1:$B$4" noThreeD="1" sel="0" val="0"/>
</file>

<file path=xl/ctrlProps/ctrlProp3.xml><?xml version="1.0" encoding="utf-8"?>
<formControlPr xmlns="http://schemas.microsoft.com/office/spreadsheetml/2009/9/main" objectType="List" dx="22" fmlaLink="K2" fmlaRange="DadosFuncionais!$A$1:$A$2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0</xdr:row>
          <xdr:rowOff>161925</xdr:rowOff>
        </xdr:from>
        <xdr:to>
          <xdr:col>16</xdr:col>
          <xdr:colOff>352425</xdr:colOff>
          <xdr:row>17</xdr:row>
          <xdr:rowOff>104775</xdr:rowOff>
        </xdr:to>
        <xdr:sp macro="" textlink="">
          <xdr:nvSpPr>
            <xdr:cNvPr id="1038" name="List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</xdr:row>
          <xdr:rowOff>171450</xdr:rowOff>
        </xdr:from>
        <xdr:to>
          <xdr:col>11</xdr:col>
          <xdr:colOff>28575</xdr:colOff>
          <xdr:row>14</xdr:row>
          <xdr:rowOff>0</xdr:rowOff>
        </xdr:to>
        <xdr:sp macro="" textlink="">
          <xdr:nvSpPr>
            <xdr:cNvPr id="1053" name="List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9525</xdr:rowOff>
        </xdr:from>
        <xdr:to>
          <xdr:col>11</xdr:col>
          <xdr:colOff>9525</xdr:colOff>
          <xdr:row>4</xdr:row>
          <xdr:rowOff>95250</xdr:rowOff>
        </xdr:to>
        <xdr:sp macro="" textlink="">
          <xdr:nvSpPr>
            <xdr:cNvPr id="1054" name="List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1"/>
  <sheetViews>
    <sheetView tabSelected="1" workbookViewId="0">
      <selection activeCell="G1" sqref="G1"/>
    </sheetView>
  </sheetViews>
  <sheetFormatPr defaultRowHeight="15" x14ac:dyDescent="0.25"/>
  <cols>
    <col min="1" max="1" width="75.28515625" style="51" bestFit="1" customWidth="1"/>
    <col min="2" max="2" width="10.140625" style="51" customWidth="1"/>
    <col min="3" max="7" width="8.7109375" style="51" customWidth="1"/>
    <col min="8" max="8" width="11.140625" style="51" customWidth="1"/>
    <col min="9" max="9" width="52.7109375" style="51" customWidth="1"/>
    <col min="10" max="10" width="4.7109375" style="51" customWidth="1"/>
    <col min="11" max="11" width="12.28515625" style="51" customWidth="1"/>
    <col min="12" max="12" width="4.7109375" style="51" customWidth="1"/>
    <col min="13" max="13" width="9.140625" style="51"/>
    <col min="14" max="14" width="4.7109375" style="51" customWidth="1"/>
    <col min="15" max="15" width="9.140625" style="51"/>
    <col min="16" max="16" width="9.140625" style="51" customWidth="1"/>
    <col min="17" max="16384" width="9.140625" style="51"/>
  </cols>
  <sheetData>
    <row r="1" spans="1:15" x14ac:dyDescent="0.25">
      <c r="A1" s="117" t="s">
        <v>0</v>
      </c>
      <c r="B1" s="146" t="str">
        <f>MID(M23,11,60)</f>
        <v/>
      </c>
      <c r="C1" s="118"/>
      <c r="D1" s="118"/>
      <c r="E1" s="118"/>
      <c r="F1" s="118"/>
      <c r="K1" s="51" t="s">
        <v>10</v>
      </c>
      <c r="M1" s="51" t="s">
        <v>233</v>
      </c>
    </row>
    <row r="2" spans="1:15" x14ac:dyDescent="0.25">
      <c r="A2" s="119" t="s">
        <v>1</v>
      </c>
      <c r="B2" s="63" t="str">
        <f>MID(M23,1,7)</f>
        <v/>
      </c>
      <c r="C2" s="120"/>
      <c r="D2" s="120"/>
      <c r="E2" s="120"/>
      <c r="F2" s="120"/>
      <c r="O2" s="51">
        <v>4</v>
      </c>
    </row>
    <row r="3" spans="1:15" x14ac:dyDescent="0.25">
      <c r="A3" s="119" t="s">
        <v>10</v>
      </c>
      <c r="B3" s="63" t="str">
        <f>IF(OR(K2="",ISERR(INDEX(DadosFuncionais!A1:A2,K2,0))),"",INDEX(DadosFuncionais!A1:A2,K2,0))</f>
        <v/>
      </c>
      <c r="C3" s="120"/>
      <c r="D3" s="120"/>
      <c r="E3" s="120"/>
      <c r="F3" s="120"/>
    </row>
    <row r="4" spans="1:15" x14ac:dyDescent="0.25">
      <c r="A4" s="119" t="s">
        <v>11</v>
      </c>
      <c r="B4" s="63" t="str">
        <f>IF(OR(K12="",ISERR(INDEX(DadosFuncionais!B1:B4,K12,0))),"",INDEX(DadosFuncionais!B1:B4,K12,0))</f>
        <v/>
      </c>
      <c r="C4" s="120"/>
      <c r="D4" s="120"/>
      <c r="E4" s="120"/>
      <c r="F4" s="120"/>
    </row>
    <row r="5" spans="1:15" x14ac:dyDescent="0.25">
      <c r="A5" s="119" t="s">
        <v>303</v>
      </c>
      <c r="B5" s="145" t="str">
        <f>IF(B3="","",IF(AND(B3="assistente",B4=4),"Adjunto",B3))</f>
        <v/>
      </c>
      <c r="C5" s="130"/>
      <c r="D5" s="130"/>
      <c r="E5" s="130"/>
      <c r="F5" s="130"/>
    </row>
    <row r="6" spans="1:15" x14ac:dyDescent="0.25">
      <c r="A6" s="121" t="s">
        <v>12</v>
      </c>
      <c r="B6" s="122" t="str">
        <f>IF(B3="","",IF(AND(B3="Assistente",B4=4),1,B4+1))</f>
        <v/>
      </c>
      <c r="C6" s="122"/>
      <c r="D6" s="122"/>
      <c r="E6" s="122"/>
      <c r="F6" s="122"/>
    </row>
    <row r="7" spans="1:15" x14ac:dyDescent="0.25">
      <c r="A7" s="153"/>
      <c r="B7" s="153"/>
    </row>
    <row r="8" spans="1:15" x14ac:dyDescent="0.25">
      <c r="A8" s="129"/>
      <c r="B8" s="161" t="s">
        <v>4</v>
      </c>
      <c r="C8" s="161"/>
      <c r="D8" s="162"/>
      <c r="E8" s="161" t="s">
        <v>5</v>
      </c>
      <c r="F8" s="161"/>
      <c r="G8" s="161"/>
    </row>
    <row r="9" spans="1:15" x14ac:dyDescent="0.25">
      <c r="A9" s="119" t="s">
        <v>6</v>
      </c>
      <c r="B9" s="128" t="s">
        <v>77</v>
      </c>
      <c r="C9" s="128" t="s">
        <v>2</v>
      </c>
      <c r="D9" s="127" t="s">
        <v>3</v>
      </c>
      <c r="E9" s="128" t="s">
        <v>77</v>
      </c>
      <c r="F9" s="128" t="s">
        <v>2</v>
      </c>
      <c r="G9" s="128" t="s">
        <v>3</v>
      </c>
    </row>
    <row r="10" spans="1:15" x14ac:dyDescent="0.25">
      <c r="A10" s="129"/>
      <c r="B10" s="53"/>
      <c r="C10" s="54"/>
      <c r="D10" s="53"/>
      <c r="E10" s="135" t="str">
        <f>IF(B10="","",DAY(DATEVALUE(CONCATENATE($B10,"/",$C10,"/",$D10))+2*365))</f>
        <v/>
      </c>
      <c r="F10" s="135" t="str">
        <f>IF(C10="","",MONTH(DATEVALUE(CONCATENATE($B10,"/",$C10,"/",$D10))+2*365))</f>
        <v/>
      </c>
      <c r="G10" s="135" t="str">
        <f>IF(D10="","",YEAR(DATEVALUE(CONCATENATE($B10,"/",$C10,"/",$D10))+2*365))</f>
        <v/>
      </c>
      <c r="H10" s="71"/>
      <c r="K10" s="51" t="s">
        <v>11</v>
      </c>
    </row>
    <row r="11" spans="1:15" x14ac:dyDescent="0.25"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3" spans="1:15" x14ac:dyDescent="0.25">
      <c r="A13" s="63" t="s">
        <v>7</v>
      </c>
      <c r="B13" s="153"/>
    </row>
    <row r="14" spans="1:15" x14ac:dyDescent="0.25">
      <c r="A14" s="154"/>
      <c r="B14" s="153"/>
    </row>
    <row r="15" spans="1:15" ht="30" customHeight="1" x14ac:dyDescent="0.25">
      <c r="A15" s="168" t="s">
        <v>79</v>
      </c>
      <c r="B15" s="163" t="s">
        <v>300</v>
      </c>
      <c r="C15" s="164"/>
      <c r="D15" s="163" t="s">
        <v>301</v>
      </c>
      <c r="E15" s="164"/>
      <c r="I15" s="155"/>
    </row>
    <row r="16" spans="1:15" ht="45" customHeight="1" x14ac:dyDescent="0.25">
      <c r="A16" s="169"/>
      <c r="B16" s="123" t="s">
        <v>234</v>
      </c>
      <c r="C16" s="141" t="s">
        <v>218</v>
      </c>
      <c r="D16" s="141" t="s">
        <v>302</v>
      </c>
      <c r="E16" s="152" t="s">
        <v>218</v>
      </c>
      <c r="I16" s="156"/>
    </row>
    <row r="17" spans="1:16" x14ac:dyDescent="0.25">
      <c r="A17" s="124" t="str">
        <f>IF(B10="","",CONCATENATE(IF(C10&lt;=6,1,2),"/",D10))</f>
        <v/>
      </c>
      <c r="B17" s="55"/>
      <c r="C17" s="58"/>
      <c r="D17" s="142">
        <f>IF(B17="",0,B17/15)</f>
        <v>0</v>
      </c>
      <c r="E17" s="130">
        <f>IF(C17="",0,C17/15)</f>
        <v>0</v>
      </c>
    </row>
    <row r="18" spans="1:16" x14ac:dyDescent="0.25">
      <c r="A18" s="124" t="str">
        <f>IF(B10="","",IF(MID(A17,1,1)="1",CONCATENATE("2",MID(A17,2,5)),CONCATENATE("1/",$D$10+1)))</f>
        <v/>
      </c>
      <c r="B18" s="55"/>
      <c r="C18" s="59"/>
      <c r="D18" s="142">
        <f t="shared" ref="D18:D21" si="0">IF(B18="",0,B18/15)</f>
        <v>0</v>
      </c>
      <c r="E18" s="130">
        <f t="shared" ref="E18:E21" si="1">IF(C18="",0,C18/15)</f>
        <v>0</v>
      </c>
    </row>
    <row r="19" spans="1:16" x14ac:dyDescent="0.25">
      <c r="A19" s="124" t="str">
        <f>IF(B10="","",IF(MID(A18,1,1)="1",CONCATENATE("2",MID(A18,2,5)),CONCATENATE("1/",$D$10+1)))</f>
        <v/>
      </c>
      <c r="B19" s="55"/>
      <c r="C19" s="59"/>
      <c r="D19" s="142">
        <f t="shared" si="0"/>
        <v>0</v>
      </c>
      <c r="E19" s="130">
        <f t="shared" si="1"/>
        <v>0</v>
      </c>
    </row>
    <row r="20" spans="1:16" x14ac:dyDescent="0.25">
      <c r="A20" s="124" t="str">
        <f>IF(B10="","",IF(MID(A19,1,1)="1",CONCATENATE("2",MID(A19,2,5)),CONCATENATE("1/",$D$10+2)))</f>
        <v/>
      </c>
      <c r="B20" s="55"/>
      <c r="C20" s="59"/>
      <c r="D20" s="142">
        <f t="shared" si="0"/>
        <v>0</v>
      </c>
      <c r="E20" s="130">
        <f t="shared" si="1"/>
        <v>0</v>
      </c>
    </row>
    <row r="21" spans="1:16" x14ac:dyDescent="0.25">
      <c r="A21" s="125" t="str">
        <f>IF(B10="","",IF(MID(A20,1,1)="1",CONCATENATE("2",MID(A20,2,5)),CONCATENATE("1/",$D$10+2)))</f>
        <v/>
      </c>
      <c r="B21" s="60"/>
      <c r="C21" s="60"/>
      <c r="D21" s="143">
        <f t="shared" si="0"/>
        <v>0</v>
      </c>
      <c r="E21" s="122">
        <f t="shared" si="1"/>
        <v>0</v>
      </c>
    </row>
    <row r="22" spans="1:16" x14ac:dyDescent="0.25">
      <c r="A22" s="156"/>
      <c r="D22" s="71"/>
    </row>
    <row r="23" spans="1:16" x14ac:dyDescent="0.25">
      <c r="M23" s="137" t="str">
        <f>IF(OR(M2="",ISERR(INDEX(DadosFuncionais!E1:E35,M2,0))),"",INDEX(DadosFuncionais!E1:E35,M2))</f>
        <v/>
      </c>
      <c r="N23" s="157"/>
      <c r="O23" s="157"/>
      <c r="P23" s="157"/>
    </row>
    <row r="24" spans="1:16" x14ac:dyDescent="0.25">
      <c r="A24" s="63" t="s">
        <v>8</v>
      </c>
      <c r="B24" s="153"/>
    </row>
    <row r="25" spans="1:16" x14ac:dyDescent="0.25">
      <c r="A25" s="154"/>
      <c r="B25" s="153"/>
    </row>
    <row r="28" spans="1:16" x14ac:dyDescent="0.25">
      <c r="A28" s="154"/>
      <c r="B28" s="153"/>
    </row>
    <row r="29" spans="1:16" ht="30" customHeight="1" x14ac:dyDescent="0.25">
      <c r="A29" s="168" t="s">
        <v>86</v>
      </c>
      <c r="B29" s="161" t="s">
        <v>4</v>
      </c>
      <c r="C29" s="161"/>
      <c r="D29" s="162"/>
      <c r="E29" s="161" t="s">
        <v>5</v>
      </c>
      <c r="F29" s="161"/>
      <c r="G29" s="161"/>
      <c r="H29" s="159" t="s">
        <v>283</v>
      </c>
      <c r="I29" s="159" t="s">
        <v>284</v>
      </c>
    </row>
    <row r="30" spans="1:16" x14ac:dyDescent="0.25">
      <c r="A30" s="169"/>
      <c r="B30" s="126" t="s">
        <v>77</v>
      </c>
      <c r="C30" s="126" t="s">
        <v>2</v>
      </c>
      <c r="D30" s="127" t="s">
        <v>3</v>
      </c>
      <c r="E30" s="126" t="s">
        <v>77</v>
      </c>
      <c r="F30" s="128" t="s">
        <v>2</v>
      </c>
      <c r="G30" s="128" t="s">
        <v>3</v>
      </c>
      <c r="H30" s="160"/>
      <c r="I30" s="160"/>
    </row>
    <row r="31" spans="1:16" x14ac:dyDescent="0.25">
      <c r="A31" s="129" t="s">
        <v>13</v>
      </c>
      <c r="B31" s="51">
        <v>1</v>
      </c>
      <c r="C31" s="58"/>
      <c r="D31" s="55"/>
      <c r="E31" s="55"/>
      <c r="F31" s="55"/>
      <c r="G31" s="58"/>
      <c r="H31" s="58"/>
      <c r="I31" s="120"/>
    </row>
    <row r="32" spans="1:16" x14ac:dyDescent="0.25">
      <c r="A32" s="130" t="s">
        <v>14</v>
      </c>
      <c r="B32" s="59"/>
      <c r="C32" s="59"/>
      <c r="D32" s="55"/>
      <c r="E32" s="55"/>
      <c r="F32" s="55"/>
      <c r="G32" s="59"/>
      <c r="H32" s="59"/>
      <c r="I32" s="120"/>
    </row>
    <row r="33" spans="1:9" x14ac:dyDescent="0.25">
      <c r="A33" s="129" t="s">
        <v>15</v>
      </c>
      <c r="B33" s="59"/>
      <c r="C33" s="59"/>
      <c r="D33" s="55"/>
      <c r="E33" s="55"/>
      <c r="F33" s="55"/>
      <c r="G33" s="59"/>
      <c r="H33" s="59"/>
      <c r="I33" s="120"/>
    </row>
    <row r="34" spans="1:9" x14ac:dyDescent="0.25">
      <c r="A34" s="129" t="s">
        <v>16</v>
      </c>
      <c r="B34" s="59"/>
      <c r="C34" s="59"/>
      <c r="D34" s="55"/>
      <c r="E34" s="55"/>
      <c r="F34" s="55"/>
      <c r="G34" s="59"/>
      <c r="H34" s="59"/>
      <c r="I34" s="120"/>
    </row>
    <row r="35" spans="1:9" x14ac:dyDescent="0.25">
      <c r="A35" s="129" t="s">
        <v>17</v>
      </c>
      <c r="B35" s="59"/>
      <c r="C35" s="59"/>
      <c r="D35" s="55"/>
      <c r="E35" s="55"/>
      <c r="F35" s="55"/>
      <c r="G35" s="59"/>
      <c r="H35" s="59"/>
      <c r="I35" s="120"/>
    </row>
    <row r="36" spans="1:9" x14ac:dyDescent="0.25">
      <c r="A36" s="129" t="s">
        <v>231</v>
      </c>
      <c r="B36" s="59"/>
      <c r="C36" s="59"/>
      <c r="D36" s="55"/>
      <c r="E36" s="55"/>
      <c r="F36" s="55"/>
      <c r="G36" s="59"/>
      <c r="H36" s="59"/>
      <c r="I36" s="120"/>
    </row>
    <row r="37" spans="1:9" x14ac:dyDescent="0.25">
      <c r="A37" s="131" t="s">
        <v>232</v>
      </c>
      <c r="B37" s="60"/>
      <c r="C37" s="60"/>
      <c r="D37" s="56"/>
      <c r="E37" s="56"/>
      <c r="F37" s="56"/>
      <c r="G37" s="60"/>
      <c r="H37" s="60"/>
      <c r="I37" s="122"/>
    </row>
    <row r="38" spans="1:9" x14ac:dyDescent="0.25">
      <c r="A38" s="129" t="s">
        <v>285</v>
      </c>
      <c r="B38" s="59"/>
      <c r="C38" s="59"/>
      <c r="D38" s="55"/>
      <c r="E38" s="55"/>
      <c r="F38" s="55"/>
      <c r="G38" s="59"/>
      <c r="H38" s="59"/>
      <c r="I38" s="52"/>
    </row>
    <row r="39" spans="1:9" x14ac:dyDescent="0.25">
      <c r="A39" s="129" t="s">
        <v>286</v>
      </c>
      <c r="B39" s="59"/>
      <c r="C39" s="59"/>
      <c r="D39" s="55"/>
      <c r="E39" s="55"/>
      <c r="F39" s="55"/>
      <c r="G39" s="59"/>
      <c r="H39" s="59"/>
      <c r="I39" s="52"/>
    </row>
    <row r="40" spans="1:9" x14ac:dyDescent="0.25">
      <c r="A40" s="129" t="s">
        <v>287</v>
      </c>
      <c r="B40" s="59"/>
      <c r="C40" s="59"/>
      <c r="D40" s="55"/>
      <c r="E40" s="55"/>
      <c r="F40" s="55"/>
      <c r="G40" s="59"/>
      <c r="H40" s="59"/>
      <c r="I40" s="52"/>
    </row>
    <row r="41" spans="1:9" x14ac:dyDescent="0.25">
      <c r="A41" s="129" t="s">
        <v>288</v>
      </c>
      <c r="B41" s="59"/>
      <c r="C41" s="59"/>
      <c r="D41" s="55"/>
      <c r="E41" s="55"/>
      <c r="F41" s="55"/>
      <c r="G41" s="59"/>
      <c r="H41" s="59"/>
      <c r="I41" s="52"/>
    </row>
    <row r="42" spans="1:9" x14ac:dyDescent="0.25">
      <c r="A42" s="131" t="s">
        <v>289</v>
      </c>
      <c r="B42" s="60"/>
      <c r="C42" s="60"/>
      <c r="D42" s="56"/>
      <c r="E42" s="56"/>
      <c r="F42" s="56"/>
      <c r="G42" s="60"/>
      <c r="H42" s="60"/>
      <c r="I42" s="57"/>
    </row>
    <row r="43" spans="1:9" x14ac:dyDescent="0.25">
      <c r="A43" s="129" t="s">
        <v>25</v>
      </c>
      <c r="B43" s="59"/>
      <c r="C43" s="59"/>
      <c r="D43" s="55"/>
      <c r="E43" s="55"/>
      <c r="F43" s="55"/>
      <c r="G43" s="59"/>
      <c r="H43" s="59"/>
      <c r="I43" s="52"/>
    </row>
    <row r="44" spans="1:9" x14ac:dyDescent="0.25">
      <c r="A44" s="129" t="s">
        <v>26</v>
      </c>
      <c r="B44" s="59"/>
      <c r="C44" s="59"/>
      <c r="D44" s="55"/>
      <c r="E44" s="55"/>
      <c r="F44" s="55"/>
      <c r="G44" s="59"/>
      <c r="H44" s="59"/>
      <c r="I44" s="52"/>
    </row>
    <row r="45" spans="1:9" x14ac:dyDescent="0.25">
      <c r="A45" s="131" t="s">
        <v>27</v>
      </c>
      <c r="B45" s="60"/>
      <c r="C45" s="60"/>
      <c r="D45" s="56"/>
      <c r="E45" s="56"/>
      <c r="F45" s="56"/>
      <c r="G45" s="60"/>
      <c r="H45" s="60"/>
      <c r="I45" s="57"/>
    </row>
    <row r="46" spans="1:9" x14ac:dyDescent="0.25">
      <c r="A46" s="129" t="s">
        <v>28</v>
      </c>
      <c r="B46" s="59"/>
      <c r="C46" s="59"/>
      <c r="D46" s="55"/>
      <c r="E46" s="55"/>
      <c r="F46" s="55"/>
      <c r="G46" s="59"/>
      <c r="H46" s="59"/>
      <c r="I46" s="52"/>
    </row>
    <row r="47" spans="1:9" x14ac:dyDescent="0.25">
      <c r="A47" s="129" t="s">
        <v>29</v>
      </c>
      <c r="B47" s="59"/>
      <c r="C47" s="59"/>
      <c r="D47" s="55"/>
      <c r="E47" s="55"/>
      <c r="F47" s="55"/>
      <c r="G47" s="59"/>
      <c r="H47" s="59"/>
      <c r="I47" s="52"/>
    </row>
    <row r="48" spans="1:9" x14ac:dyDescent="0.25">
      <c r="A48" s="129" t="s">
        <v>30</v>
      </c>
      <c r="B48" s="59"/>
      <c r="C48" s="59"/>
      <c r="D48" s="55"/>
      <c r="E48" s="55"/>
      <c r="F48" s="55"/>
      <c r="G48" s="59"/>
      <c r="H48" s="59"/>
      <c r="I48" s="52"/>
    </row>
    <row r="49" spans="1:9" x14ac:dyDescent="0.25">
      <c r="A49" s="129" t="s">
        <v>31</v>
      </c>
      <c r="B49" s="59"/>
      <c r="C49" s="59"/>
      <c r="D49" s="55"/>
      <c r="E49" s="55"/>
      <c r="F49" s="55"/>
      <c r="G49" s="59"/>
      <c r="H49" s="59"/>
      <c r="I49" s="52"/>
    </row>
    <row r="50" spans="1:9" x14ac:dyDescent="0.25">
      <c r="A50" s="131" t="s">
        <v>32</v>
      </c>
      <c r="B50" s="60"/>
      <c r="C50" s="60"/>
      <c r="D50" s="56"/>
      <c r="E50" s="56"/>
      <c r="F50" s="56"/>
      <c r="G50" s="60"/>
      <c r="H50" s="60"/>
      <c r="I50" s="139"/>
    </row>
    <row r="51" spans="1:9" x14ac:dyDescent="0.25">
      <c r="A51" s="129" t="s">
        <v>33</v>
      </c>
      <c r="B51" s="59"/>
      <c r="C51" s="59"/>
      <c r="D51" s="55"/>
      <c r="E51" s="55"/>
      <c r="F51" s="55"/>
      <c r="G51" s="59"/>
      <c r="H51" s="58"/>
      <c r="I51" s="140"/>
    </row>
    <row r="52" spans="1:9" x14ac:dyDescent="0.25">
      <c r="A52" s="129" t="s">
        <v>34</v>
      </c>
      <c r="B52" s="59"/>
      <c r="C52" s="59"/>
      <c r="D52" s="55"/>
      <c r="E52" s="55"/>
      <c r="F52" s="55"/>
      <c r="G52" s="59"/>
      <c r="H52" s="59"/>
      <c r="I52" s="61"/>
    </row>
    <row r="53" spans="1:9" x14ac:dyDescent="0.25">
      <c r="A53" s="129" t="s">
        <v>35</v>
      </c>
      <c r="B53" s="59"/>
      <c r="C53" s="59"/>
      <c r="D53" s="55"/>
      <c r="E53" s="55"/>
      <c r="F53" s="55"/>
      <c r="G53" s="59"/>
      <c r="H53" s="59"/>
      <c r="I53" s="61"/>
    </row>
    <row r="54" spans="1:9" x14ac:dyDescent="0.25">
      <c r="A54" s="129" t="s">
        <v>36</v>
      </c>
      <c r="B54" s="59"/>
      <c r="C54" s="59"/>
      <c r="D54" s="55"/>
      <c r="E54" s="55"/>
      <c r="F54" s="55"/>
      <c r="G54" s="59"/>
      <c r="H54" s="59"/>
      <c r="I54" s="61"/>
    </row>
    <row r="55" spans="1:9" x14ac:dyDescent="0.25">
      <c r="A55" s="131" t="s">
        <v>37</v>
      </c>
      <c r="B55" s="60"/>
      <c r="C55" s="60"/>
      <c r="D55" s="56"/>
      <c r="E55" s="56"/>
      <c r="F55" s="56"/>
      <c r="G55" s="60"/>
      <c r="H55" s="60"/>
      <c r="I55" s="139"/>
    </row>
    <row r="56" spans="1:9" x14ac:dyDescent="0.25">
      <c r="A56" s="129" t="s">
        <v>38</v>
      </c>
      <c r="B56" s="59"/>
      <c r="C56" s="59"/>
      <c r="D56" s="55"/>
      <c r="E56" s="55"/>
      <c r="F56" s="55"/>
      <c r="G56" s="59"/>
      <c r="H56" s="59"/>
      <c r="I56" s="52"/>
    </row>
    <row r="57" spans="1:9" x14ac:dyDescent="0.25">
      <c r="A57" s="129" t="s">
        <v>39</v>
      </c>
      <c r="B57" s="59"/>
      <c r="C57" s="59"/>
      <c r="D57" s="55"/>
      <c r="E57" s="55"/>
      <c r="F57" s="55"/>
      <c r="G57" s="59"/>
      <c r="H57" s="59"/>
      <c r="I57" s="52"/>
    </row>
    <row r="58" spans="1:9" x14ac:dyDescent="0.25">
      <c r="A58" s="131" t="s">
        <v>40</v>
      </c>
      <c r="B58" s="60"/>
      <c r="C58" s="60"/>
      <c r="D58" s="56"/>
      <c r="E58" s="56"/>
      <c r="F58" s="56"/>
      <c r="G58" s="60"/>
      <c r="H58" s="60"/>
      <c r="I58" s="57"/>
    </row>
    <row r="59" spans="1:9" x14ac:dyDescent="0.25">
      <c r="A59" s="129" t="s">
        <v>162</v>
      </c>
      <c r="B59" s="59"/>
      <c r="C59" s="59"/>
      <c r="D59" s="55"/>
      <c r="E59" s="55"/>
      <c r="F59" s="55"/>
      <c r="G59" s="59"/>
      <c r="H59" s="59"/>
      <c r="I59" s="52"/>
    </row>
    <row r="60" spans="1:9" x14ac:dyDescent="0.25">
      <c r="A60" s="131" t="s">
        <v>163</v>
      </c>
      <c r="B60" s="60"/>
      <c r="C60" s="60"/>
      <c r="D60" s="56"/>
      <c r="E60" s="56"/>
      <c r="F60" s="56"/>
      <c r="G60" s="60"/>
      <c r="H60" s="60"/>
      <c r="I60" s="57"/>
    </row>
    <row r="62" spans="1:9" x14ac:dyDescent="0.25">
      <c r="A62" s="63" t="s">
        <v>9</v>
      </c>
      <c r="B62" s="153"/>
    </row>
    <row r="63" spans="1:9" x14ac:dyDescent="0.25">
      <c r="A63" s="154"/>
      <c r="B63" s="153"/>
    </row>
    <row r="64" spans="1:9" ht="21.95" customHeight="1" x14ac:dyDescent="0.25">
      <c r="A64" s="165" t="s">
        <v>235</v>
      </c>
      <c r="B64" s="161" t="s">
        <v>4</v>
      </c>
      <c r="C64" s="161"/>
      <c r="D64" s="162"/>
      <c r="E64" s="167" t="s">
        <v>5</v>
      </c>
      <c r="F64" s="161"/>
      <c r="G64" s="161"/>
      <c r="H64" s="159" t="s">
        <v>283</v>
      </c>
    </row>
    <row r="65" spans="1:11" ht="21.95" customHeight="1" x14ac:dyDescent="0.25">
      <c r="A65" s="166"/>
      <c r="B65" s="126" t="s">
        <v>77</v>
      </c>
      <c r="C65" s="151" t="s">
        <v>2</v>
      </c>
      <c r="D65" s="127" t="s">
        <v>3</v>
      </c>
      <c r="E65" s="126" t="s">
        <v>77</v>
      </c>
      <c r="F65" s="128" t="s">
        <v>2</v>
      </c>
      <c r="G65" s="128" t="s">
        <v>3</v>
      </c>
      <c r="H65" s="160"/>
    </row>
    <row r="66" spans="1:11" x14ac:dyDescent="0.25">
      <c r="A66" s="130" t="s">
        <v>187</v>
      </c>
      <c r="B66" s="58"/>
      <c r="C66" s="62"/>
      <c r="D66" s="55"/>
      <c r="E66" s="55"/>
      <c r="F66" s="55"/>
      <c r="G66" s="58"/>
      <c r="H66" s="61"/>
    </row>
    <row r="67" spans="1:11" x14ac:dyDescent="0.25">
      <c r="A67" s="130" t="s">
        <v>188</v>
      </c>
      <c r="B67" s="59"/>
      <c r="C67" s="59"/>
      <c r="D67" s="55"/>
      <c r="E67" s="55"/>
      <c r="F67" s="55"/>
      <c r="G67" s="59"/>
      <c r="H67" s="61"/>
    </row>
    <row r="68" spans="1:11" x14ac:dyDescent="0.25">
      <c r="A68" s="130" t="s">
        <v>205</v>
      </c>
      <c r="B68" s="59"/>
      <c r="C68" s="59"/>
      <c r="D68" s="55"/>
      <c r="E68" s="55"/>
      <c r="F68" s="55"/>
      <c r="G68" s="59"/>
      <c r="H68" s="144"/>
    </row>
    <row r="69" spans="1:11" x14ac:dyDescent="0.25">
      <c r="A69" s="129" t="s">
        <v>206</v>
      </c>
      <c r="B69" s="59"/>
      <c r="C69" s="59"/>
      <c r="D69" s="55"/>
      <c r="E69" s="55"/>
      <c r="F69" s="55"/>
      <c r="G69" s="59"/>
      <c r="H69" s="61"/>
    </row>
    <row r="70" spans="1:11" x14ac:dyDescent="0.25">
      <c r="A70" s="129" t="s">
        <v>207</v>
      </c>
      <c r="B70" s="59"/>
      <c r="C70" s="59"/>
      <c r="D70" s="55"/>
      <c r="E70" s="55"/>
      <c r="F70" s="55"/>
      <c r="G70" s="59"/>
      <c r="H70" s="61"/>
    </row>
    <row r="71" spans="1:11" x14ac:dyDescent="0.25">
      <c r="A71" s="131" t="s">
        <v>208</v>
      </c>
      <c r="B71" s="60"/>
      <c r="C71" s="60"/>
      <c r="D71" s="56"/>
      <c r="E71" s="56"/>
      <c r="F71" s="56"/>
      <c r="G71" s="60"/>
      <c r="H71" s="139"/>
    </row>
    <row r="72" spans="1:11" x14ac:dyDescent="0.25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</row>
    <row r="74" spans="1:11" x14ac:dyDescent="0.25">
      <c r="A74" s="132" t="s">
        <v>223</v>
      </c>
      <c r="B74" s="136"/>
    </row>
    <row r="76" spans="1:11" x14ac:dyDescent="0.25">
      <c r="B76" s="153"/>
    </row>
    <row r="77" spans="1:11" x14ac:dyDescent="0.25">
      <c r="A77" s="63" t="s">
        <v>41</v>
      </c>
      <c r="B77" s="153"/>
    </row>
    <row r="79" spans="1:11" ht="30" customHeight="1" x14ac:dyDescent="0.25">
      <c r="A79" s="133" t="s">
        <v>78</v>
      </c>
      <c r="B79" s="134" t="s">
        <v>48</v>
      </c>
    </row>
    <row r="80" spans="1:11" x14ac:dyDescent="0.25">
      <c r="A80" s="129" t="s">
        <v>42</v>
      </c>
      <c r="B80" s="52"/>
    </row>
    <row r="81" spans="1:2" x14ac:dyDescent="0.25">
      <c r="A81" s="131" t="s">
        <v>43</v>
      </c>
      <c r="B81" s="57"/>
    </row>
    <row r="82" spans="1:2" x14ac:dyDescent="0.25">
      <c r="A82" s="129" t="s">
        <v>44</v>
      </c>
      <c r="B82" s="52"/>
    </row>
    <row r="83" spans="1:2" x14ac:dyDescent="0.25">
      <c r="A83" s="131" t="s">
        <v>45</v>
      </c>
      <c r="B83" s="57"/>
    </row>
    <row r="84" spans="1:2" x14ac:dyDescent="0.25">
      <c r="A84" s="129" t="s">
        <v>165</v>
      </c>
      <c r="B84" s="52"/>
    </row>
    <row r="85" spans="1:2" x14ac:dyDescent="0.25">
      <c r="A85" s="131" t="s">
        <v>166</v>
      </c>
      <c r="B85" s="57"/>
    </row>
    <row r="86" spans="1:2" x14ac:dyDescent="0.25">
      <c r="A86" s="129" t="s">
        <v>46</v>
      </c>
      <c r="B86" s="52"/>
    </row>
    <row r="87" spans="1:2" x14ac:dyDescent="0.25">
      <c r="A87" s="131" t="s">
        <v>47</v>
      </c>
      <c r="B87" s="57"/>
    </row>
    <row r="88" spans="1:2" x14ac:dyDescent="0.25">
      <c r="A88" s="129" t="s">
        <v>174</v>
      </c>
      <c r="B88" s="52"/>
    </row>
    <row r="89" spans="1:2" x14ac:dyDescent="0.25">
      <c r="A89" s="131" t="s">
        <v>175</v>
      </c>
      <c r="B89" s="57"/>
    </row>
    <row r="90" spans="1:2" x14ac:dyDescent="0.25">
      <c r="A90" s="129" t="s">
        <v>49</v>
      </c>
      <c r="B90" s="52"/>
    </row>
    <row r="91" spans="1:2" x14ac:dyDescent="0.25">
      <c r="A91" s="131" t="s">
        <v>50</v>
      </c>
      <c r="B91" s="57"/>
    </row>
    <row r="92" spans="1:2" x14ac:dyDescent="0.25">
      <c r="A92" s="129" t="s">
        <v>51</v>
      </c>
      <c r="B92" s="52"/>
    </row>
    <row r="93" spans="1:2" x14ac:dyDescent="0.25">
      <c r="A93" s="131" t="s">
        <v>52</v>
      </c>
      <c r="B93" s="57"/>
    </row>
    <row r="94" spans="1:2" x14ac:dyDescent="0.25">
      <c r="A94" s="129" t="s">
        <v>173</v>
      </c>
      <c r="B94" s="52"/>
    </row>
    <row r="95" spans="1:2" x14ac:dyDescent="0.25">
      <c r="A95" s="131" t="s">
        <v>172</v>
      </c>
      <c r="B95" s="57"/>
    </row>
    <row r="96" spans="1:2" x14ac:dyDescent="0.25">
      <c r="A96" s="129" t="s">
        <v>53</v>
      </c>
      <c r="B96" s="52"/>
    </row>
    <row r="97" spans="1:7" x14ac:dyDescent="0.25">
      <c r="A97" s="131" t="s">
        <v>54</v>
      </c>
      <c r="B97" s="57"/>
    </row>
    <row r="98" spans="1:7" x14ac:dyDescent="0.25">
      <c r="A98" s="129" t="s">
        <v>55</v>
      </c>
      <c r="B98" s="52"/>
    </row>
    <row r="99" spans="1:7" x14ac:dyDescent="0.25">
      <c r="A99" s="129" t="s">
        <v>167</v>
      </c>
      <c r="B99" s="52"/>
    </row>
    <row r="100" spans="1:7" x14ac:dyDescent="0.25">
      <c r="A100" s="129" t="s">
        <v>56</v>
      </c>
      <c r="B100" s="52"/>
    </row>
    <row r="101" spans="1:7" x14ac:dyDescent="0.25">
      <c r="A101" s="129" t="s">
        <v>168</v>
      </c>
      <c r="B101" s="52"/>
    </row>
    <row r="102" spans="1:7" x14ac:dyDescent="0.25">
      <c r="A102" s="129" t="s">
        <v>57</v>
      </c>
      <c r="B102" s="52"/>
    </row>
    <row r="103" spans="1:7" x14ac:dyDescent="0.25">
      <c r="A103" s="129" t="s">
        <v>58</v>
      </c>
      <c r="B103" s="52"/>
    </row>
    <row r="104" spans="1:7" x14ac:dyDescent="0.25">
      <c r="A104" s="131" t="s">
        <v>59</v>
      </c>
      <c r="B104" s="57"/>
    </row>
    <row r="106" spans="1:7" x14ac:dyDescent="0.25">
      <c r="B106" s="153"/>
    </row>
    <row r="107" spans="1:7" x14ac:dyDescent="0.25">
      <c r="A107" s="63" t="s">
        <v>60</v>
      </c>
      <c r="B107" s="153"/>
    </row>
    <row r="110" spans="1:7" x14ac:dyDescent="0.25">
      <c r="A110" s="165" t="s">
        <v>169</v>
      </c>
      <c r="B110" s="167" t="s">
        <v>48</v>
      </c>
      <c r="C110" s="161"/>
      <c r="D110" s="161"/>
      <c r="E110" s="161"/>
      <c r="F110" s="161"/>
    </row>
    <row r="111" spans="1:7" x14ac:dyDescent="0.25">
      <c r="A111" s="166"/>
      <c r="B111" s="151" t="str">
        <f>A17</f>
        <v/>
      </c>
      <c r="C111" s="126" t="str">
        <f>A18</f>
        <v/>
      </c>
      <c r="D111" s="126" t="str">
        <f>A19</f>
        <v/>
      </c>
      <c r="E111" s="126" t="str">
        <f>A20</f>
        <v/>
      </c>
      <c r="F111" s="150" t="str">
        <f>A21</f>
        <v/>
      </c>
      <c r="G111" s="71"/>
    </row>
    <row r="112" spans="1:7" x14ac:dyDescent="0.25">
      <c r="A112" s="129" t="s">
        <v>191</v>
      </c>
      <c r="B112" s="52"/>
      <c r="C112" s="59"/>
      <c r="D112" s="59"/>
      <c r="E112" s="55"/>
      <c r="F112" s="61"/>
      <c r="G112" s="71"/>
    </row>
    <row r="113" spans="1:7" x14ac:dyDescent="0.25">
      <c r="A113" s="129" t="s">
        <v>192</v>
      </c>
      <c r="B113" s="52"/>
      <c r="C113" s="59"/>
      <c r="D113" s="59"/>
      <c r="E113" s="55"/>
      <c r="F113" s="61"/>
      <c r="G113" s="71"/>
    </row>
    <row r="114" spans="1:7" x14ac:dyDescent="0.25">
      <c r="A114" s="129" t="s">
        <v>193</v>
      </c>
      <c r="B114" s="52"/>
      <c r="C114" s="59"/>
      <c r="D114" s="59"/>
      <c r="E114" s="55"/>
      <c r="F114" s="61"/>
      <c r="G114" s="71"/>
    </row>
    <row r="115" spans="1:7" x14ac:dyDescent="0.25">
      <c r="A115" s="129" t="s">
        <v>194</v>
      </c>
      <c r="B115" s="52"/>
      <c r="C115" s="59"/>
      <c r="D115" s="59"/>
      <c r="E115" s="55"/>
      <c r="F115" s="61"/>
      <c r="G115" s="71"/>
    </row>
    <row r="116" spans="1:7" x14ac:dyDescent="0.25">
      <c r="A116" s="129" t="s">
        <v>61</v>
      </c>
      <c r="B116" s="52"/>
      <c r="C116" s="59"/>
      <c r="D116" s="59"/>
      <c r="E116" s="55"/>
      <c r="F116" s="61"/>
      <c r="G116" s="71"/>
    </row>
    <row r="117" spans="1:7" x14ac:dyDescent="0.25">
      <c r="A117" s="129" t="s">
        <v>62</v>
      </c>
      <c r="B117" s="52"/>
      <c r="C117" s="59"/>
      <c r="D117" s="59"/>
      <c r="E117" s="55"/>
      <c r="F117" s="61"/>
      <c r="G117" s="71"/>
    </row>
    <row r="118" spans="1:7" x14ac:dyDescent="0.25">
      <c r="A118" s="129" t="s">
        <v>64</v>
      </c>
      <c r="B118" s="52"/>
      <c r="C118" s="59"/>
      <c r="D118" s="59"/>
      <c r="E118" s="55"/>
      <c r="F118" s="61"/>
      <c r="G118" s="71"/>
    </row>
    <row r="119" spans="1:7" x14ac:dyDescent="0.25">
      <c r="A119" s="131" t="s">
        <v>63</v>
      </c>
      <c r="B119" s="52"/>
      <c r="C119" s="60"/>
      <c r="D119" s="60"/>
      <c r="E119" s="56"/>
      <c r="F119" s="57"/>
      <c r="G119" s="71"/>
    </row>
    <row r="120" spans="1:7" ht="30" customHeight="1" x14ac:dyDescent="0.25">
      <c r="A120" s="133" t="s">
        <v>170</v>
      </c>
      <c r="B120" s="134" t="s">
        <v>48</v>
      </c>
    </row>
    <row r="121" spans="1:7" x14ac:dyDescent="0.25">
      <c r="A121" s="129" t="s">
        <v>65</v>
      </c>
      <c r="B121" s="52"/>
    </row>
    <row r="122" spans="1:7" x14ac:dyDescent="0.25">
      <c r="A122" s="129" t="s">
        <v>66</v>
      </c>
      <c r="B122" s="52"/>
    </row>
    <row r="123" spans="1:7" x14ac:dyDescent="0.25">
      <c r="A123" s="129" t="s">
        <v>67</v>
      </c>
      <c r="B123" s="52"/>
    </row>
    <row r="124" spans="1:7" x14ac:dyDescent="0.25">
      <c r="A124" s="129" t="s">
        <v>68</v>
      </c>
      <c r="B124" s="52"/>
    </row>
    <row r="125" spans="1:7" x14ac:dyDescent="0.25">
      <c r="A125" s="129" t="s">
        <v>69</v>
      </c>
      <c r="B125" s="52"/>
    </row>
    <row r="126" spans="1:7" x14ac:dyDescent="0.25">
      <c r="A126" s="131" t="s">
        <v>70</v>
      </c>
      <c r="B126" s="57"/>
    </row>
    <row r="127" spans="1:7" x14ac:dyDescent="0.25">
      <c r="A127" s="129" t="s">
        <v>71</v>
      </c>
      <c r="B127" s="52"/>
    </row>
    <row r="128" spans="1:7" x14ac:dyDescent="0.25">
      <c r="A128" s="131" t="s">
        <v>72</v>
      </c>
      <c r="B128" s="57"/>
    </row>
    <row r="129" spans="1:2" x14ac:dyDescent="0.25">
      <c r="A129" s="129" t="s">
        <v>73</v>
      </c>
      <c r="B129" s="52"/>
    </row>
    <row r="130" spans="1:2" x14ac:dyDescent="0.25">
      <c r="A130" s="129" t="s">
        <v>74</v>
      </c>
      <c r="B130" s="52"/>
    </row>
    <row r="131" spans="1:2" x14ac:dyDescent="0.25">
      <c r="A131" s="131" t="s">
        <v>75</v>
      </c>
      <c r="B131" s="57"/>
    </row>
  </sheetData>
  <sheetProtection algorithmName="SHA-512" hashValue="iTK5XMk7eCG0ftY1WgO9ox/26cmtddazLEJtIo6LR8TePIxp12WXWrvQvUpggqh/EiDeQ1Ve+q0g1fZnhfU5IA==" saltValue="647qPzLRhJRQXlTFOGIUOg==" spinCount="100000" sheet="1" objects="1" scenarios="1" selectLockedCells="1"/>
  <dataConsolidate/>
  <mergeCells count="16">
    <mergeCell ref="A110:A111"/>
    <mergeCell ref="B110:F110"/>
    <mergeCell ref="A15:A16"/>
    <mergeCell ref="A64:A65"/>
    <mergeCell ref="A29:A30"/>
    <mergeCell ref="B64:D64"/>
    <mergeCell ref="E64:G64"/>
    <mergeCell ref="H64:H65"/>
    <mergeCell ref="H29:H30"/>
    <mergeCell ref="I29:I30"/>
    <mergeCell ref="B8:D8"/>
    <mergeCell ref="E8:G8"/>
    <mergeCell ref="B15:C15"/>
    <mergeCell ref="E29:G29"/>
    <mergeCell ref="B29:D29"/>
    <mergeCell ref="D15:E15"/>
  </mergeCells>
  <dataValidations count="6">
    <dataValidation type="list" allowBlank="1" showInputMessage="1" showErrorMessage="1" sqref="F17" xr:uid="{00000000-0002-0000-0000-000000000000}">
      <formula1>"Plan2!A1:a2"</formula1>
    </dataValidation>
    <dataValidation type="list" allowBlank="1" showInputMessage="1" showErrorMessage="1" sqref="I38:I42" xr:uid="{00000000-0002-0000-0000-000001000000}">
      <formula1>cursos</formula1>
    </dataValidation>
    <dataValidation type="list" allowBlank="1" showInputMessage="1" showErrorMessage="1" sqref="I46:I50" xr:uid="{00000000-0002-0000-0000-000002000000}">
      <formula1>ComissaoGET</formula1>
    </dataValidation>
    <dataValidation type="list" allowBlank="1" showInputMessage="1" showErrorMessage="1" sqref="I51:I55" xr:uid="{00000000-0002-0000-0000-000003000000}">
      <formula1>comissaoGGV</formula1>
    </dataValidation>
    <dataValidation type="list" showInputMessage="1" showErrorMessage="1" sqref="M27" xr:uid="{1935F453-B963-4788-B805-8CC1E2B7B898}">
      <formula1>nome</formula1>
    </dataValidation>
    <dataValidation type="list" allowBlank="1" showDropDown="1" showInputMessage="1" showErrorMessage="1" sqref="M25" xr:uid="{602BC3F3-12DF-4E00-B04A-74F983E4914B}">
      <formula1>nome</formula1>
    </dataValidation>
  </dataValidations>
  <pageMargins left="0.19685039370078741" right="0.19685039370078741" top="0.59055118110236227" bottom="0.39370078740157483" header="0.31496062992125984" footer="0.31496062992125984"/>
  <pageSetup paperSize="9" orientation="landscape" r:id="rId1"/>
  <headerFooter>
    <oddHeader>&amp;L&amp;A</oddHeader>
    <oddFooter>&amp;C&amp;P/&amp;N</oddFooter>
  </headerFooter>
  <rowBreaks count="3" manualBreakCount="3">
    <brk id="22" max="16383" man="1"/>
    <brk id="74" max="16383" man="1"/>
    <brk id="10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List Box 14">
              <controlPr defaultSize="0" autoLine="0" autoPict="0">
                <anchor moveWithCells="1">
                  <from>
                    <xdr:col>12</xdr:col>
                    <xdr:colOff>38100</xdr:colOff>
                    <xdr:row>0</xdr:row>
                    <xdr:rowOff>161925</xdr:rowOff>
                  </from>
                  <to>
                    <xdr:col>16</xdr:col>
                    <xdr:colOff>352425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List Box 29">
              <controlPr defaultSize="0" autoLine="0" autoPict="0">
                <anchor moveWithCells="1">
                  <from>
                    <xdr:col>10</xdr:col>
                    <xdr:colOff>19050</xdr:colOff>
                    <xdr:row>9</xdr:row>
                    <xdr:rowOff>171450</xdr:rowOff>
                  </from>
                  <to>
                    <xdr:col>11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List Box 30">
              <controlPr defaultSize="0" autoLine="0" autoPict="0">
                <anchor moveWithCells="1">
                  <from>
                    <xdr:col>10</xdr:col>
                    <xdr:colOff>0</xdr:colOff>
                    <xdr:row>1</xdr:row>
                    <xdr:rowOff>9525</xdr:rowOff>
                  </from>
                  <to>
                    <xdr:col>11</xdr:col>
                    <xdr:colOff>9525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1"/>
  <sheetViews>
    <sheetView workbookViewId="0">
      <selection activeCell="J29" sqref="J29"/>
    </sheetView>
  </sheetViews>
  <sheetFormatPr defaultRowHeight="15" x14ac:dyDescent="0.25"/>
  <cols>
    <col min="1" max="1" width="14" customWidth="1"/>
    <col min="5" max="5" width="39.140625" bestFit="1" customWidth="1"/>
    <col min="10" max="10" width="52.7109375" customWidth="1"/>
  </cols>
  <sheetData>
    <row r="1" spans="1:19" x14ac:dyDescent="0.25">
      <c r="A1" s="66" t="s">
        <v>216</v>
      </c>
      <c r="B1" s="65">
        <v>1</v>
      </c>
      <c r="C1" s="65"/>
      <c r="D1" s="64"/>
      <c r="E1" s="65" t="s">
        <v>264</v>
      </c>
      <c r="F1" s="138" t="s">
        <v>257</v>
      </c>
      <c r="G1" s="65"/>
      <c r="H1" s="65"/>
      <c r="I1" s="65"/>
      <c r="J1" s="138" t="s">
        <v>345</v>
      </c>
      <c r="K1" s="65" t="s">
        <v>292</v>
      </c>
      <c r="L1" s="65"/>
      <c r="M1" s="65"/>
      <c r="N1" s="65"/>
      <c r="O1" s="65"/>
      <c r="P1" s="65"/>
      <c r="Q1" s="65"/>
      <c r="R1" s="65"/>
      <c r="S1" s="65"/>
    </row>
    <row r="2" spans="1:19" x14ac:dyDescent="0.25">
      <c r="A2" s="66" t="s">
        <v>217</v>
      </c>
      <c r="B2" s="65">
        <v>2</v>
      </c>
      <c r="C2" s="65"/>
      <c r="D2" s="64"/>
      <c r="E2" s="65" t="s">
        <v>265</v>
      </c>
      <c r="F2" s="138" t="s">
        <v>246</v>
      </c>
      <c r="G2" s="65"/>
      <c r="H2" s="65"/>
      <c r="I2" s="65"/>
      <c r="J2" s="138" t="s">
        <v>346</v>
      </c>
      <c r="K2" s="65" t="s">
        <v>293</v>
      </c>
      <c r="L2" s="65"/>
      <c r="M2" s="65"/>
      <c r="N2" s="65"/>
      <c r="O2" s="65"/>
      <c r="P2" s="65"/>
      <c r="Q2" s="65"/>
      <c r="R2" s="65"/>
      <c r="S2" s="65"/>
    </row>
    <row r="3" spans="1:19" x14ac:dyDescent="0.25">
      <c r="A3" s="65"/>
      <c r="B3" s="65">
        <v>3</v>
      </c>
      <c r="C3" s="65"/>
      <c r="D3" s="64"/>
      <c r="E3" s="65" t="s">
        <v>266</v>
      </c>
      <c r="F3" s="138" t="s">
        <v>247</v>
      </c>
      <c r="G3" s="65"/>
      <c r="H3" s="65"/>
      <c r="I3" s="65"/>
      <c r="J3" s="138" t="s">
        <v>347</v>
      </c>
      <c r="K3" s="65" t="s">
        <v>294</v>
      </c>
      <c r="L3" s="65"/>
      <c r="M3" s="65"/>
      <c r="N3" s="65"/>
      <c r="O3" s="65"/>
      <c r="P3" s="65"/>
      <c r="Q3" s="65"/>
      <c r="R3" s="65"/>
      <c r="S3" s="65"/>
    </row>
    <row r="4" spans="1:19" x14ac:dyDescent="0.25">
      <c r="A4" s="65"/>
      <c r="B4" s="65">
        <v>4</v>
      </c>
      <c r="C4" s="65"/>
      <c r="D4" s="64"/>
      <c r="E4" s="65" t="s">
        <v>305</v>
      </c>
      <c r="F4" s="138" t="s">
        <v>308</v>
      </c>
      <c r="G4" s="65"/>
      <c r="H4" s="65"/>
      <c r="I4" s="65"/>
      <c r="J4" s="138" t="s">
        <v>348</v>
      </c>
      <c r="K4" s="65" t="s">
        <v>290</v>
      </c>
      <c r="L4" s="65"/>
      <c r="M4" s="65"/>
      <c r="N4" s="65"/>
      <c r="O4" s="65"/>
      <c r="P4" s="65"/>
      <c r="Q4" s="65"/>
      <c r="R4" s="65"/>
      <c r="S4" s="65"/>
    </row>
    <row r="5" spans="1:19" x14ac:dyDescent="0.25">
      <c r="A5" s="65"/>
      <c r="B5" s="65"/>
      <c r="C5" s="65"/>
      <c r="D5" s="64"/>
      <c r="E5" s="65" t="s">
        <v>306</v>
      </c>
      <c r="F5" s="138" t="s">
        <v>309</v>
      </c>
      <c r="G5" s="65"/>
      <c r="H5" s="65"/>
      <c r="I5" s="65"/>
      <c r="J5" s="138" t="s">
        <v>349</v>
      </c>
      <c r="K5" s="65" t="s">
        <v>295</v>
      </c>
      <c r="L5" s="65"/>
      <c r="M5" s="65"/>
      <c r="N5" s="65"/>
      <c r="O5" s="65"/>
      <c r="P5" s="65"/>
      <c r="Q5" s="65"/>
      <c r="R5" s="65"/>
      <c r="S5" s="65"/>
    </row>
    <row r="6" spans="1:19" x14ac:dyDescent="0.25">
      <c r="A6" s="65"/>
      <c r="B6" s="65"/>
      <c r="C6" s="65"/>
      <c r="D6" s="64"/>
      <c r="E6" s="149" t="s">
        <v>342</v>
      </c>
      <c r="F6" s="138">
        <v>1053729</v>
      </c>
      <c r="G6" s="65"/>
      <c r="H6" s="65"/>
      <c r="I6" s="65"/>
      <c r="J6" s="138" t="s">
        <v>350</v>
      </c>
      <c r="K6" s="65" t="s">
        <v>291</v>
      </c>
      <c r="L6" s="65"/>
      <c r="M6" s="65"/>
      <c r="N6" s="65"/>
      <c r="O6" s="65"/>
      <c r="P6" s="65"/>
      <c r="Q6" s="65"/>
      <c r="R6" s="65"/>
      <c r="S6" s="65"/>
    </row>
    <row r="7" spans="1:19" x14ac:dyDescent="0.25">
      <c r="A7" s="65"/>
      <c r="B7" s="65"/>
      <c r="C7" s="65"/>
      <c r="D7" s="64"/>
      <c r="E7" s="138" t="s">
        <v>310</v>
      </c>
      <c r="F7" s="138" t="s">
        <v>311</v>
      </c>
      <c r="G7" s="65"/>
      <c r="H7" s="65"/>
      <c r="I7" s="65"/>
      <c r="J7" s="138" t="s">
        <v>351</v>
      </c>
      <c r="K7" s="65"/>
      <c r="L7" s="65"/>
      <c r="M7" s="65"/>
      <c r="N7" s="65"/>
      <c r="O7" s="65"/>
      <c r="P7" s="65"/>
      <c r="Q7" s="65"/>
      <c r="R7" s="65"/>
      <c r="S7" s="65"/>
    </row>
    <row r="8" spans="1:19" x14ac:dyDescent="0.25">
      <c r="A8" s="65"/>
      <c r="B8" s="65"/>
      <c r="C8" s="65"/>
      <c r="D8" s="64"/>
      <c r="E8" s="65" t="s">
        <v>313</v>
      </c>
      <c r="F8" s="138" t="s">
        <v>312</v>
      </c>
      <c r="G8" s="65"/>
      <c r="H8" s="65"/>
      <c r="I8" s="65"/>
      <c r="J8" s="138" t="s">
        <v>352</v>
      </c>
      <c r="K8" s="65"/>
      <c r="L8" s="65"/>
      <c r="M8" s="65"/>
      <c r="N8" s="65"/>
      <c r="O8" s="65"/>
      <c r="P8" s="65"/>
      <c r="Q8" s="65"/>
      <c r="R8" s="65"/>
      <c r="S8" s="65"/>
    </row>
    <row r="9" spans="1:19" x14ac:dyDescent="0.25">
      <c r="A9" s="65"/>
      <c r="B9" s="65"/>
      <c r="C9" s="65"/>
      <c r="D9" s="65"/>
      <c r="E9" s="65" t="s">
        <v>267</v>
      </c>
      <c r="F9" s="138" t="s">
        <v>256</v>
      </c>
      <c r="G9" s="65"/>
      <c r="H9" s="65"/>
      <c r="I9" s="65"/>
      <c r="J9" s="138" t="s">
        <v>353</v>
      </c>
      <c r="K9" s="65"/>
      <c r="L9" s="65"/>
      <c r="M9" s="65"/>
      <c r="N9" s="65"/>
      <c r="O9" s="65"/>
      <c r="P9" s="65"/>
      <c r="Q9" s="65"/>
      <c r="R9" s="65"/>
      <c r="S9" s="65"/>
    </row>
    <row r="10" spans="1:19" x14ac:dyDescent="0.25">
      <c r="A10" s="65"/>
      <c r="B10" s="65"/>
      <c r="C10" s="65"/>
      <c r="D10" s="65"/>
      <c r="E10" s="65" t="s">
        <v>268</v>
      </c>
      <c r="F10" s="138" t="s">
        <v>263</v>
      </c>
      <c r="G10" s="65"/>
      <c r="H10" s="65"/>
      <c r="I10" s="65"/>
      <c r="J10" s="138" t="s">
        <v>354</v>
      </c>
      <c r="K10" s="65" t="s">
        <v>296</v>
      </c>
      <c r="L10" s="65"/>
      <c r="M10" s="65"/>
      <c r="N10" s="65"/>
      <c r="O10" s="65"/>
      <c r="P10" s="65"/>
      <c r="Q10" s="65"/>
      <c r="R10" s="65"/>
      <c r="S10" s="65"/>
    </row>
    <row r="11" spans="1:19" x14ac:dyDescent="0.25">
      <c r="A11" s="65"/>
      <c r="B11" s="65"/>
      <c r="C11" s="65"/>
      <c r="D11" s="64"/>
      <c r="E11" s="65" t="s">
        <v>269</v>
      </c>
      <c r="F11" s="138" t="s">
        <v>245</v>
      </c>
      <c r="G11" s="65"/>
      <c r="H11" s="65"/>
      <c r="I11" s="65"/>
      <c r="J11" s="138" t="s">
        <v>355</v>
      </c>
      <c r="K11" s="65" t="s">
        <v>297</v>
      </c>
      <c r="L11" s="65"/>
      <c r="M11" s="65"/>
      <c r="N11" s="65"/>
      <c r="O11" s="65"/>
      <c r="P11" s="65"/>
      <c r="Q11" s="65"/>
      <c r="R11" s="65"/>
      <c r="S11" s="65"/>
    </row>
    <row r="12" spans="1:19" x14ac:dyDescent="0.25">
      <c r="A12" s="65"/>
      <c r="B12" s="65"/>
      <c r="C12" s="65"/>
      <c r="D12" s="64"/>
      <c r="E12" s="65" t="s">
        <v>270</v>
      </c>
      <c r="F12" s="138" t="s">
        <v>260</v>
      </c>
      <c r="G12" s="65"/>
      <c r="H12" s="65"/>
      <c r="I12" s="65"/>
      <c r="J12" s="138" t="s">
        <v>356</v>
      </c>
      <c r="K12" s="65" t="s">
        <v>298</v>
      </c>
      <c r="L12" s="65"/>
      <c r="M12" s="65"/>
      <c r="N12" s="65"/>
      <c r="O12" s="65"/>
      <c r="P12" s="65"/>
      <c r="Q12" s="65"/>
      <c r="R12" s="65"/>
      <c r="S12" s="65"/>
    </row>
    <row r="13" spans="1:19" x14ac:dyDescent="0.25">
      <c r="A13" s="65"/>
      <c r="B13" s="65"/>
      <c r="C13" s="65"/>
      <c r="D13" s="64"/>
      <c r="E13" s="65" t="s">
        <v>317</v>
      </c>
      <c r="F13" s="138" t="s">
        <v>316</v>
      </c>
      <c r="G13" s="65"/>
      <c r="H13" s="65"/>
      <c r="I13" s="65"/>
      <c r="J13" s="138" t="s">
        <v>357</v>
      </c>
      <c r="K13" s="65" t="s">
        <v>299</v>
      </c>
      <c r="L13" s="65"/>
      <c r="M13" s="65"/>
      <c r="N13" s="65"/>
      <c r="O13" s="65"/>
      <c r="P13" s="65"/>
      <c r="Q13" s="65"/>
      <c r="R13" s="65"/>
      <c r="S13" s="65"/>
    </row>
    <row r="14" spans="1:19" x14ac:dyDescent="0.25">
      <c r="A14" s="65"/>
      <c r="B14" s="65"/>
      <c r="C14" s="65"/>
      <c r="D14" s="64"/>
      <c r="E14" s="65" t="s">
        <v>271</v>
      </c>
      <c r="F14" s="138" t="s">
        <v>254</v>
      </c>
      <c r="G14" s="65"/>
      <c r="H14" s="65"/>
      <c r="I14" s="65"/>
      <c r="J14" s="138" t="s">
        <v>358</v>
      </c>
      <c r="K14" s="65" t="s">
        <v>291</v>
      </c>
      <c r="L14" s="65"/>
      <c r="M14" s="65"/>
      <c r="N14" s="65"/>
      <c r="O14" s="65"/>
      <c r="P14" s="65"/>
      <c r="Q14" s="65"/>
      <c r="R14" s="65"/>
      <c r="S14" s="65"/>
    </row>
    <row r="15" spans="1:19" x14ac:dyDescent="0.25">
      <c r="A15" s="65"/>
      <c r="B15" s="65"/>
      <c r="C15" s="65"/>
      <c r="D15" s="64"/>
      <c r="E15" s="65" t="s">
        <v>272</v>
      </c>
      <c r="F15" s="138" t="s">
        <v>261</v>
      </c>
      <c r="G15" s="65"/>
      <c r="H15" s="65"/>
      <c r="I15" s="65"/>
      <c r="J15" s="138" t="s">
        <v>359</v>
      </c>
      <c r="K15" s="65"/>
      <c r="L15" s="65"/>
      <c r="M15" s="65"/>
      <c r="N15" s="65"/>
      <c r="O15" s="65"/>
      <c r="P15" s="65"/>
      <c r="Q15" s="65"/>
      <c r="R15" s="65"/>
      <c r="S15" s="65"/>
    </row>
    <row r="16" spans="1:19" x14ac:dyDescent="0.25">
      <c r="A16" s="65"/>
      <c r="B16" s="65"/>
      <c r="C16" s="65"/>
      <c r="D16" s="64"/>
      <c r="E16" s="65" t="s">
        <v>273</v>
      </c>
      <c r="F16" s="138" t="s">
        <v>252</v>
      </c>
      <c r="G16" s="65"/>
      <c r="H16" s="65"/>
      <c r="I16" s="65"/>
      <c r="J16" s="138" t="s">
        <v>360</v>
      </c>
      <c r="K16" s="65"/>
      <c r="L16" s="65"/>
      <c r="M16" s="65"/>
      <c r="N16" s="65"/>
      <c r="O16" s="65"/>
      <c r="P16" s="65"/>
      <c r="Q16" s="65"/>
      <c r="R16" s="65"/>
      <c r="S16" s="65"/>
    </row>
    <row r="17" spans="1:19" x14ac:dyDescent="0.25">
      <c r="A17" s="65"/>
      <c r="B17" s="65"/>
      <c r="C17" s="65"/>
      <c r="D17" s="64"/>
      <c r="E17" s="65" t="s">
        <v>274</v>
      </c>
      <c r="F17" s="138" t="s">
        <v>251</v>
      </c>
      <c r="G17" s="65"/>
      <c r="H17" s="65"/>
      <c r="I17" s="65"/>
      <c r="J17" s="138" t="s">
        <v>361</v>
      </c>
      <c r="K17" s="65"/>
      <c r="L17" s="65"/>
      <c r="M17" s="65"/>
      <c r="N17" s="65"/>
      <c r="O17" s="65"/>
      <c r="P17" s="65"/>
      <c r="Q17" s="65"/>
      <c r="R17" s="65"/>
      <c r="S17" s="65"/>
    </row>
    <row r="18" spans="1:19" x14ac:dyDescent="0.25">
      <c r="A18" s="65"/>
      <c r="B18" s="65"/>
      <c r="C18" s="65"/>
      <c r="D18" s="64"/>
      <c r="E18" s="65" t="s">
        <v>275</v>
      </c>
      <c r="F18" s="138" t="s">
        <v>262</v>
      </c>
      <c r="G18" s="65"/>
      <c r="H18" s="65"/>
      <c r="I18" s="65"/>
      <c r="J18" s="138" t="s">
        <v>362</v>
      </c>
      <c r="K18" s="65"/>
      <c r="L18" s="65"/>
      <c r="M18" s="65"/>
      <c r="N18" s="65"/>
      <c r="O18" s="65"/>
      <c r="P18" s="65"/>
      <c r="Q18" s="65"/>
      <c r="R18" s="65"/>
      <c r="S18" s="65"/>
    </row>
    <row r="19" spans="1:19" x14ac:dyDescent="0.25">
      <c r="A19" s="65"/>
      <c r="B19" s="65"/>
      <c r="C19" s="65"/>
      <c r="D19" s="64"/>
      <c r="E19" s="65" t="s">
        <v>315</v>
      </c>
      <c r="F19" s="138" t="s">
        <v>314</v>
      </c>
      <c r="G19" s="65"/>
      <c r="H19" s="65"/>
      <c r="I19" s="65"/>
      <c r="J19" s="138" t="s">
        <v>363</v>
      </c>
      <c r="K19" s="65"/>
      <c r="L19" s="65"/>
      <c r="M19" s="65"/>
      <c r="N19" s="65"/>
      <c r="O19" s="65"/>
      <c r="P19" s="65"/>
      <c r="Q19" s="65"/>
      <c r="R19" s="65"/>
      <c r="S19" s="65"/>
    </row>
    <row r="20" spans="1:19" x14ac:dyDescent="0.25">
      <c r="A20" s="65"/>
      <c r="B20" s="65"/>
      <c r="C20" s="65"/>
      <c r="D20" s="64"/>
      <c r="E20" s="65" t="s">
        <v>276</v>
      </c>
      <c r="F20" s="138" t="s">
        <v>248</v>
      </c>
      <c r="G20" s="65"/>
      <c r="H20" s="65"/>
      <c r="I20" s="65"/>
      <c r="J20" s="138" t="s">
        <v>364</v>
      </c>
      <c r="K20" s="65"/>
      <c r="L20" s="65"/>
      <c r="M20" s="65"/>
      <c r="N20" s="65"/>
      <c r="O20" s="65"/>
      <c r="P20" s="65"/>
      <c r="Q20" s="65"/>
      <c r="R20" s="65"/>
      <c r="S20" s="65"/>
    </row>
    <row r="21" spans="1:19" x14ac:dyDescent="0.25">
      <c r="A21" s="65"/>
      <c r="B21" s="65"/>
      <c r="C21" s="65"/>
      <c r="D21" s="64"/>
      <c r="E21" s="65" t="s">
        <v>277</v>
      </c>
      <c r="F21" s="138" t="s">
        <v>250</v>
      </c>
      <c r="G21" s="65"/>
      <c r="H21" s="65"/>
      <c r="I21" s="65"/>
      <c r="J21" s="138" t="s">
        <v>365</v>
      </c>
      <c r="K21" s="65"/>
      <c r="L21" s="65"/>
      <c r="M21" s="65"/>
      <c r="N21" s="65"/>
      <c r="O21" s="65"/>
      <c r="P21" s="65"/>
      <c r="Q21" s="65"/>
      <c r="R21" s="65"/>
      <c r="S21" s="65"/>
    </row>
    <row r="22" spans="1:19" x14ac:dyDescent="0.25">
      <c r="A22" s="65"/>
      <c r="B22" s="65"/>
      <c r="C22" s="65"/>
      <c r="D22" s="65"/>
      <c r="E22" s="65" t="s">
        <v>278</v>
      </c>
      <c r="F22" s="138" t="s">
        <v>259</v>
      </c>
      <c r="G22" s="65"/>
      <c r="H22" s="65"/>
      <c r="I22" s="65"/>
      <c r="J22" s="138" t="s">
        <v>366</v>
      </c>
      <c r="K22" s="65"/>
      <c r="L22" s="65"/>
      <c r="M22" s="65"/>
      <c r="N22" s="65"/>
      <c r="O22" s="65"/>
      <c r="P22" s="65"/>
      <c r="Q22" s="65"/>
      <c r="R22" s="65"/>
      <c r="S22" s="65"/>
    </row>
    <row r="23" spans="1:19" x14ac:dyDescent="0.25">
      <c r="A23" s="65"/>
      <c r="B23" s="65"/>
      <c r="C23" s="65"/>
      <c r="D23" s="64"/>
      <c r="E23" s="65" t="s">
        <v>279</v>
      </c>
      <c r="F23" s="138" t="s">
        <v>253</v>
      </c>
      <c r="G23" s="65"/>
      <c r="H23" s="65"/>
      <c r="I23" s="65"/>
      <c r="J23" s="138" t="s">
        <v>367</v>
      </c>
      <c r="K23" s="65"/>
      <c r="L23" s="65"/>
      <c r="M23" s="65"/>
      <c r="N23" s="65"/>
      <c r="O23" s="65"/>
      <c r="P23" s="65"/>
      <c r="Q23" s="65"/>
      <c r="R23" s="65"/>
      <c r="S23" s="65"/>
    </row>
    <row r="24" spans="1:19" x14ac:dyDescent="0.25">
      <c r="A24" s="65"/>
      <c r="B24" s="65"/>
      <c r="C24" s="65"/>
      <c r="D24" s="64"/>
      <c r="E24" s="65" t="s">
        <v>280</v>
      </c>
      <c r="F24" s="138" t="s">
        <v>249</v>
      </c>
      <c r="G24" s="65"/>
      <c r="H24" s="65"/>
      <c r="I24" s="65"/>
      <c r="J24" s="138" t="s">
        <v>368</v>
      </c>
      <c r="K24" s="65"/>
      <c r="L24" s="65"/>
      <c r="M24" s="65"/>
      <c r="N24" s="65"/>
      <c r="O24" s="65"/>
      <c r="P24" s="65"/>
      <c r="Q24" s="65"/>
      <c r="R24" s="65"/>
      <c r="S24" s="65"/>
    </row>
    <row r="25" spans="1:19" x14ac:dyDescent="0.25">
      <c r="A25" s="65"/>
      <c r="B25" s="65"/>
      <c r="C25" s="65"/>
      <c r="D25" s="64"/>
      <c r="E25" s="65" t="s">
        <v>304</v>
      </c>
      <c r="F25" s="138" t="s">
        <v>258</v>
      </c>
      <c r="G25" s="65"/>
      <c r="H25" s="65"/>
      <c r="I25" s="65"/>
      <c r="J25" s="138" t="s">
        <v>369</v>
      </c>
      <c r="K25" s="65"/>
      <c r="L25" s="65"/>
      <c r="M25" s="65"/>
      <c r="N25" s="65"/>
      <c r="O25" s="65"/>
      <c r="P25" s="65"/>
      <c r="Q25" s="65"/>
      <c r="R25" s="65"/>
      <c r="S25" s="65"/>
    </row>
    <row r="26" spans="1:19" x14ac:dyDescent="0.25">
      <c r="A26" s="65"/>
      <c r="B26" s="65"/>
      <c r="C26" s="65"/>
      <c r="D26" s="64"/>
      <c r="E26" s="65" t="s">
        <v>343</v>
      </c>
      <c r="F26" s="138" t="s">
        <v>344</v>
      </c>
      <c r="G26" s="65"/>
      <c r="H26" s="65"/>
      <c r="I26" s="65"/>
      <c r="J26" s="138" t="s">
        <v>370</v>
      </c>
      <c r="K26" s="65"/>
      <c r="L26" s="65"/>
      <c r="M26" s="65"/>
      <c r="N26" s="65"/>
      <c r="O26" s="65"/>
      <c r="P26" s="65"/>
      <c r="Q26" s="65"/>
      <c r="R26" s="65"/>
      <c r="S26" s="65"/>
    </row>
    <row r="27" spans="1:19" x14ac:dyDescent="0.25">
      <c r="A27" s="65"/>
      <c r="B27" s="65"/>
      <c r="C27" s="65"/>
      <c r="D27" s="64"/>
      <c r="E27" s="65" t="s">
        <v>281</v>
      </c>
      <c r="F27" s="138" t="s">
        <v>255</v>
      </c>
      <c r="G27" s="65"/>
      <c r="H27" s="65"/>
      <c r="I27" s="65"/>
      <c r="J27" s="138" t="s">
        <v>371</v>
      </c>
      <c r="K27" s="65"/>
      <c r="L27" s="65"/>
      <c r="M27" s="65"/>
      <c r="N27" s="65"/>
      <c r="O27" s="65"/>
      <c r="P27" s="65"/>
      <c r="Q27" s="65"/>
      <c r="R27" s="65"/>
      <c r="S27" s="65"/>
    </row>
    <row r="28" spans="1:19" x14ac:dyDescent="0.25">
      <c r="A28" s="65"/>
      <c r="B28" s="65"/>
      <c r="C28" s="65"/>
      <c r="D28" s="64"/>
      <c r="E28" s="65" t="s">
        <v>307</v>
      </c>
      <c r="F28" s="138" t="s">
        <v>244</v>
      </c>
      <c r="G28" s="65"/>
      <c r="H28" s="65"/>
      <c r="I28" s="65"/>
      <c r="J28" s="138" t="s">
        <v>372</v>
      </c>
      <c r="K28" s="65"/>
      <c r="L28" s="65"/>
      <c r="M28" s="65"/>
      <c r="N28" s="65"/>
      <c r="O28" s="65"/>
      <c r="P28" s="65"/>
      <c r="Q28" s="65"/>
      <c r="R28" s="65"/>
      <c r="S28" s="65"/>
    </row>
    <row r="29" spans="1:19" x14ac:dyDescent="0.25">
      <c r="A29" s="65"/>
      <c r="B29" s="65"/>
      <c r="C29" s="65"/>
      <c r="D29" s="64"/>
      <c r="E29" s="65"/>
      <c r="F29" s="138"/>
      <c r="G29" s="65"/>
      <c r="H29" s="65"/>
      <c r="I29" s="65"/>
      <c r="J29" s="138" t="s">
        <v>373</v>
      </c>
      <c r="K29" s="65"/>
      <c r="L29" s="65"/>
      <c r="M29" s="65"/>
      <c r="N29" s="65"/>
      <c r="O29" s="65"/>
      <c r="P29" s="65"/>
      <c r="Q29" s="65"/>
      <c r="R29" s="65"/>
      <c r="S29" s="65"/>
    </row>
    <row r="30" spans="1:19" x14ac:dyDescent="0.25">
      <c r="A30" s="65"/>
      <c r="B30" s="65"/>
      <c r="C30" s="65"/>
      <c r="D30" s="64"/>
      <c r="E30" s="65"/>
      <c r="F30" s="138"/>
      <c r="G30" s="65"/>
      <c r="H30" s="65"/>
      <c r="I30" s="65"/>
      <c r="J30" s="138" t="s">
        <v>374</v>
      </c>
      <c r="K30" s="65"/>
      <c r="L30" s="65"/>
      <c r="M30" s="65"/>
      <c r="N30" s="65"/>
      <c r="O30" s="65"/>
      <c r="P30" s="65"/>
      <c r="Q30" s="65"/>
      <c r="R30" s="65"/>
      <c r="S30" s="65"/>
    </row>
    <row r="31" spans="1:19" x14ac:dyDescent="0.25">
      <c r="A31" s="65"/>
      <c r="B31" s="65"/>
      <c r="C31" s="65"/>
      <c r="D31" s="65"/>
      <c r="E31" s="65"/>
      <c r="F31" s="138"/>
      <c r="G31" s="65"/>
      <c r="H31" s="65"/>
      <c r="I31" s="65"/>
      <c r="J31" s="138" t="s">
        <v>375</v>
      </c>
      <c r="K31" s="65"/>
      <c r="L31" s="65"/>
      <c r="M31" s="65"/>
      <c r="N31" s="65"/>
      <c r="O31" s="65"/>
      <c r="P31" s="65"/>
      <c r="Q31" s="65"/>
      <c r="R31" s="65"/>
      <c r="S31" s="65"/>
    </row>
    <row r="32" spans="1:19" x14ac:dyDescent="0.25">
      <c r="A32" s="65"/>
      <c r="B32" s="65"/>
      <c r="C32" s="65"/>
      <c r="D32" s="65"/>
      <c r="E32" s="65"/>
      <c r="F32" s="138"/>
      <c r="G32" s="65"/>
      <c r="H32" s="65"/>
      <c r="I32" s="65"/>
      <c r="J32" s="138" t="s">
        <v>376</v>
      </c>
      <c r="K32" s="65"/>
      <c r="L32" s="65"/>
      <c r="M32" s="65"/>
      <c r="N32" s="65"/>
      <c r="O32" s="65"/>
      <c r="P32" s="65"/>
      <c r="Q32" s="65"/>
      <c r="R32" s="65"/>
      <c r="S32" s="65"/>
    </row>
    <row r="33" spans="1:19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138" t="s">
        <v>377</v>
      </c>
      <c r="K33" s="65"/>
      <c r="L33" s="65"/>
      <c r="M33" s="65"/>
      <c r="N33" s="65"/>
      <c r="O33" s="65"/>
      <c r="P33" s="65"/>
      <c r="Q33" s="65"/>
      <c r="R33" s="65"/>
      <c r="S33" s="65"/>
    </row>
    <row r="34" spans="1:19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138" t="s">
        <v>378</v>
      </c>
      <c r="K34" s="65"/>
      <c r="L34" s="65"/>
      <c r="M34" s="65"/>
      <c r="N34" s="65"/>
      <c r="O34" s="65"/>
      <c r="P34" s="65"/>
      <c r="Q34" s="65"/>
      <c r="R34" s="65"/>
      <c r="S34" s="65"/>
    </row>
    <row r="35" spans="1:19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138" t="s">
        <v>379</v>
      </c>
      <c r="K35" s="65"/>
      <c r="L35" s="65"/>
      <c r="M35" s="65"/>
      <c r="N35" s="65"/>
      <c r="O35" s="65"/>
      <c r="P35" s="65"/>
      <c r="Q35" s="65"/>
      <c r="R35" s="65"/>
      <c r="S35" s="65"/>
    </row>
    <row r="36" spans="1:19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 t="s">
        <v>381</v>
      </c>
      <c r="K36" s="65"/>
      <c r="L36" s="65"/>
      <c r="M36" s="65"/>
      <c r="N36" s="65"/>
      <c r="O36" s="65"/>
      <c r="P36" s="65"/>
      <c r="Q36" s="65"/>
      <c r="R36" s="65"/>
      <c r="S36" s="65"/>
    </row>
    <row r="37" spans="1:19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 t="s">
        <v>380</v>
      </c>
      <c r="K37" s="65"/>
      <c r="L37" s="65"/>
      <c r="M37" s="65"/>
      <c r="N37" s="65"/>
      <c r="O37" s="65"/>
      <c r="P37" s="65"/>
      <c r="Q37" s="65"/>
      <c r="R37" s="65"/>
      <c r="S37" s="65"/>
    </row>
    <row r="38" spans="1:19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x14ac:dyDescent="0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x14ac:dyDescent="0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x14ac:dyDescent="0.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x14ac:dyDescent="0.2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x14ac:dyDescent="0.2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x14ac:dyDescent="0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 x14ac:dyDescent="0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x14ac:dyDescent="0.2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1:19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1:19" x14ac:dyDescent="0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1:19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x14ac:dyDescent="0.2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1:19" x14ac:dyDescent="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1:19" x14ac:dyDescent="0.2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1:19" x14ac:dyDescent="0.2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x14ac:dyDescent="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x14ac:dyDescent="0.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  <row r="81" spans="1:19" x14ac:dyDescent="0.2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</row>
    <row r="82" spans="1:19" x14ac:dyDescent="0.2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</row>
    <row r="83" spans="1:19" x14ac:dyDescent="0.2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</row>
    <row r="84" spans="1:19" x14ac:dyDescent="0.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1:19" x14ac:dyDescent="0.2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1:19" x14ac:dyDescent="0.2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1:19" x14ac:dyDescent="0.2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1:19" x14ac:dyDescent="0.2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1:19" x14ac:dyDescent="0.2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1:19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1:19" x14ac:dyDescent="0.2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1:19" x14ac:dyDescent="0.2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1:19" x14ac:dyDescent="0.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1:19" x14ac:dyDescent="0.2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1:19" x14ac:dyDescent="0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1:19" x14ac:dyDescent="0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x14ac:dyDescent="0.2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x14ac:dyDescent="0.2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</row>
    <row r="99" spans="1:19" x14ac:dyDescent="0.2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x14ac:dyDescent="0.2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</row>
    <row r="101" spans="1:19" x14ac:dyDescent="0.2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</row>
    <row r="102" spans="1:19" x14ac:dyDescent="0.2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</row>
    <row r="103" spans="1:19" x14ac:dyDescent="0.2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</row>
    <row r="104" spans="1:19" x14ac:dyDescent="0.2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</row>
    <row r="105" spans="1:19" x14ac:dyDescent="0.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</row>
    <row r="106" spans="1:19" x14ac:dyDescent="0.2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</row>
    <row r="107" spans="1:19" x14ac:dyDescent="0.2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</row>
    <row r="108" spans="1:19" x14ac:dyDescent="0.2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</row>
    <row r="109" spans="1:19" x14ac:dyDescent="0.2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</row>
    <row r="110" spans="1:19" x14ac:dyDescent="0.2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</row>
    <row r="111" spans="1:19" x14ac:dyDescent="0.2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</row>
    <row r="112" spans="1:19" x14ac:dyDescent="0.2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</row>
    <row r="113" spans="1:19" x14ac:dyDescent="0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</row>
    <row r="114" spans="1:19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</row>
    <row r="115" spans="1:19" x14ac:dyDescent="0.2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</row>
    <row r="116" spans="1:19" x14ac:dyDescent="0.2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</row>
    <row r="117" spans="1:19" x14ac:dyDescent="0.2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</row>
    <row r="118" spans="1:19" x14ac:dyDescent="0.2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</row>
    <row r="119" spans="1:19" x14ac:dyDescent="0.2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</row>
    <row r="120" spans="1:19" x14ac:dyDescent="0.2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</row>
    <row r="121" spans="1:19" x14ac:dyDescent="0.2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</row>
    <row r="122" spans="1:19" x14ac:dyDescent="0.2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</row>
    <row r="123" spans="1:19" x14ac:dyDescent="0.2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</row>
    <row r="124" spans="1:19" x14ac:dyDescent="0.2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</row>
    <row r="125" spans="1:19" x14ac:dyDescent="0.2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</row>
    <row r="126" spans="1:19" x14ac:dyDescent="0.2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</row>
    <row r="127" spans="1:19" x14ac:dyDescent="0.2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</row>
    <row r="128" spans="1:19" x14ac:dyDescent="0.2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</row>
    <row r="129" spans="1:19" x14ac:dyDescent="0.2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</row>
    <row r="130" spans="1:19" x14ac:dyDescent="0.2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</row>
    <row r="131" spans="1:19" x14ac:dyDescent="0.2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</row>
    <row r="132" spans="1:19" x14ac:dyDescent="0.2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</row>
    <row r="133" spans="1:19" x14ac:dyDescent="0.2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</row>
    <row r="134" spans="1:19" x14ac:dyDescent="0.2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</row>
    <row r="135" spans="1:19" x14ac:dyDescent="0.2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</row>
    <row r="136" spans="1:19" x14ac:dyDescent="0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</row>
    <row r="137" spans="1:19" x14ac:dyDescent="0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</row>
    <row r="138" spans="1:19" x14ac:dyDescent="0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</row>
    <row r="139" spans="1:19" x14ac:dyDescent="0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</row>
    <row r="140" spans="1:19" x14ac:dyDescent="0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</row>
    <row r="141" spans="1:19" x14ac:dyDescent="0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</row>
    <row r="142" spans="1:19" x14ac:dyDescent="0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</row>
    <row r="143" spans="1:19" x14ac:dyDescent="0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</row>
    <row r="144" spans="1:19" x14ac:dyDescent="0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</row>
    <row r="145" spans="1:19" x14ac:dyDescent="0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</row>
    <row r="146" spans="1:19" x14ac:dyDescent="0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</row>
    <row r="147" spans="1:19" x14ac:dyDescent="0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</row>
    <row r="148" spans="1:19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</row>
    <row r="149" spans="1:19" x14ac:dyDescent="0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</row>
    <row r="150" spans="1:19" x14ac:dyDescent="0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</row>
    <row r="151" spans="1:19" x14ac:dyDescent="0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</row>
    <row r="152" spans="1:19" x14ac:dyDescent="0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</row>
    <row r="153" spans="1:19" x14ac:dyDescent="0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</row>
    <row r="154" spans="1:19" x14ac:dyDescent="0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</row>
    <row r="155" spans="1:19" x14ac:dyDescent="0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</row>
    <row r="156" spans="1:19" x14ac:dyDescent="0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</row>
    <row r="157" spans="1:19" x14ac:dyDescent="0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</row>
    <row r="158" spans="1:19" x14ac:dyDescent="0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</row>
    <row r="159" spans="1:19" x14ac:dyDescent="0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</row>
    <row r="160" spans="1:19" x14ac:dyDescent="0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</row>
    <row r="161" spans="1:19" x14ac:dyDescent="0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</row>
    <row r="162" spans="1:19" x14ac:dyDescent="0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</row>
    <row r="163" spans="1:19" x14ac:dyDescent="0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</row>
    <row r="164" spans="1:19" x14ac:dyDescent="0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</row>
    <row r="165" spans="1:19" x14ac:dyDescent="0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</row>
    <row r="166" spans="1:19" x14ac:dyDescent="0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</row>
    <row r="167" spans="1:19" x14ac:dyDescent="0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</row>
    <row r="168" spans="1:19" x14ac:dyDescent="0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</row>
    <row r="169" spans="1:19" x14ac:dyDescent="0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</row>
    <row r="170" spans="1:19" x14ac:dyDescent="0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</row>
    <row r="171" spans="1:19" x14ac:dyDescent="0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</row>
    <row r="172" spans="1:19" x14ac:dyDescent="0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</row>
    <row r="173" spans="1:19" x14ac:dyDescent="0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</row>
    <row r="174" spans="1:19" x14ac:dyDescent="0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</row>
    <row r="175" spans="1:19" x14ac:dyDescent="0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</row>
    <row r="176" spans="1:19" x14ac:dyDescent="0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</row>
    <row r="177" spans="1:19" x14ac:dyDescent="0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</row>
    <row r="178" spans="1:19" x14ac:dyDescent="0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</row>
    <row r="179" spans="1:19" x14ac:dyDescent="0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</row>
    <row r="180" spans="1:19" x14ac:dyDescent="0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</row>
    <row r="181" spans="1:19" x14ac:dyDescent="0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</row>
    <row r="182" spans="1:19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</row>
    <row r="183" spans="1:19" x14ac:dyDescent="0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</row>
    <row r="184" spans="1:19" x14ac:dyDescent="0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</row>
    <row r="185" spans="1:19" x14ac:dyDescent="0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</row>
    <row r="186" spans="1:19" x14ac:dyDescent="0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</row>
    <row r="187" spans="1:19" x14ac:dyDescent="0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</row>
    <row r="188" spans="1:19" x14ac:dyDescent="0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</row>
    <row r="189" spans="1:19" x14ac:dyDescent="0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</row>
    <row r="190" spans="1:19" x14ac:dyDescent="0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</row>
    <row r="191" spans="1:19" x14ac:dyDescent="0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</row>
    <row r="192" spans="1:19" x14ac:dyDescent="0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</row>
    <row r="193" spans="1:19" x14ac:dyDescent="0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</row>
    <row r="194" spans="1:19" x14ac:dyDescent="0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</row>
    <row r="195" spans="1:19" x14ac:dyDescent="0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</row>
    <row r="196" spans="1:19" x14ac:dyDescent="0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</row>
    <row r="197" spans="1:19" x14ac:dyDescent="0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</row>
    <row r="198" spans="1:19" x14ac:dyDescent="0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</row>
    <row r="199" spans="1:19" x14ac:dyDescent="0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</row>
    <row r="200" spans="1:19" x14ac:dyDescent="0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</row>
    <row r="201" spans="1:19" x14ac:dyDescent="0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</row>
    <row r="202" spans="1:19" x14ac:dyDescent="0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</row>
    <row r="203" spans="1:19" x14ac:dyDescent="0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</row>
    <row r="204" spans="1:19" x14ac:dyDescent="0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</row>
    <row r="205" spans="1:19" x14ac:dyDescent="0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</row>
    <row r="206" spans="1:19" x14ac:dyDescent="0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</row>
    <row r="207" spans="1:19" x14ac:dyDescent="0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</row>
    <row r="208" spans="1:19" x14ac:dyDescent="0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</row>
    <row r="209" spans="1:19" x14ac:dyDescent="0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</row>
    <row r="210" spans="1:19" x14ac:dyDescent="0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</row>
    <row r="211" spans="1:19" x14ac:dyDescent="0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</row>
    <row r="212" spans="1:19" x14ac:dyDescent="0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</row>
    <row r="213" spans="1:19" x14ac:dyDescent="0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</row>
    <row r="214" spans="1:19" x14ac:dyDescent="0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</row>
    <row r="215" spans="1:19" x14ac:dyDescent="0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</row>
    <row r="216" spans="1:19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</row>
    <row r="217" spans="1:19" x14ac:dyDescent="0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</row>
    <row r="218" spans="1:19" x14ac:dyDescent="0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</row>
    <row r="219" spans="1:19" x14ac:dyDescent="0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</row>
    <row r="220" spans="1:19" x14ac:dyDescent="0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</row>
    <row r="221" spans="1:19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</row>
    <row r="222" spans="1:19" x14ac:dyDescent="0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</row>
    <row r="223" spans="1:19" x14ac:dyDescent="0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</row>
    <row r="224" spans="1:19" x14ac:dyDescent="0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</row>
    <row r="225" spans="1:19" x14ac:dyDescent="0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</row>
    <row r="226" spans="1:19" x14ac:dyDescent="0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</row>
    <row r="227" spans="1:19" x14ac:dyDescent="0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</row>
    <row r="228" spans="1:19" x14ac:dyDescent="0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</row>
    <row r="229" spans="1:19" x14ac:dyDescent="0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</row>
    <row r="230" spans="1:19" x14ac:dyDescent="0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</row>
    <row r="231" spans="1:19" x14ac:dyDescent="0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</row>
    <row r="232" spans="1:19" x14ac:dyDescent="0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</row>
    <row r="233" spans="1:19" x14ac:dyDescent="0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</row>
    <row r="234" spans="1:19" x14ac:dyDescent="0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</row>
    <row r="235" spans="1:19" x14ac:dyDescent="0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</row>
    <row r="236" spans="1:19" x14ac:dyDescent="0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</row>
    <row r="237" spans="1:19" x14ac:dyDescent="0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</row>
    <row r="238" spans="1:19" x14ac:dyDescent="0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</row>
    <row r="239" spans="1:19" x14ac:dyDescent="0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</row>
    <row r="240" spans="1:19" x14ac:dyDescent="0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</row>
    <row r="241" spans="1:19" x14ac:dyDescent="0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</row>
    <row r="242" spans="1:19" x14ac:dyDescent="0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</row>
    <row r="243" spans="1:19" x14ac:dyDescent="0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</row>
    <row r="244" spans="1:19" x14ac:dyDescent="0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</row>
    <row r="245" spans="1:19" x14ac:dyDescent="0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</row>
    <row r="246" spans="1:19" x14ac:dyDescent="0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</row>
    <row r="247" spans="1:19" x14ac:dyDescent="0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</row>
    <row r="248" spans="1:19" x14ac:dyDescent="0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</row>
    <row r="249" spans="1:19" x14ac:dyDescent="0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</row>
    <row r="250" spans="1:19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</row>
    <row r="251" spans="1:19" x14ac:dyDescent="0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</row>
  </sheetData>
  <sheetProtection selectLockedCells="1"/>
  <sortState xmlns:xlrd2="http://schemas.microsoft.com/office/spreadsheetml/2017/richdata2" ref="E1:F30">
    <sortCondition ref="E1:E30"/>
  </sortState>
  <dataConsolidate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4"/>
  <sheetViews>
    <sheetView topLeftCell="A29" workbookViewId="0"/>
  </sheetViews>
  <sheetFormatPr defaultRowHeight="15" x14ac:dyDescent="0.25"/>
  <cols>
    <col min="1" max="1" width="12.42578125" bestFit="1" customWidth="1"/>
    <col min="2" max="3" width="6" bestFit="1" customWidth="1"/>
    <col min="4" max="4" width="6.140625" bestFit="1" customWidth="1"/>
    <col min="5" max="5" width="9.85546875" customWidth="1"/>
    <col min="7" max="7" width="9.85546875" customWidth="1"/>
    <col min="8" max="9" width="8.7109375" bestFit="1" customWidth="1"/>
    <col min="10" max="11" width="4.7109375" customWidth="1"/>
    <col min="13" max="13" width="9.7109375" bestFit="1" customWidth="1"/>
    <col min="14" max="18" width="12.7109375" customWidth="1"/>
  </cols>
  <sheetData>
    <row r="1" spans="1:18" ht="45" customHeight="1" x14ac:dyDescent="0.25">
      <c r="A1" s="103" t="s">
        <v>184</v>
      </c>
      <c r="B1" s="170" t="s">
        <v>81</v>
      </c>
      <c r="C1" s="171"/>
      <c r="D1" s="172"/>
      <c r="E1" s="170" t="s">
        <v>82</v>
      </c>
      <c r="F1" s="171"/>
      <c r="G1" s="172"/>
      <c r="H1" s="80" t="s">
        <v>81</v>
      </c>
      <c r="I1" s="105" t="s">
        <v>82</v>
      </c>
      <c r="J1" s="65"/>
      <c r="K1" s="65"/>
      <c r="L1" s="65"/>
      <c r="M1" s="65"/>
      <c r="N1" s="65"/>
      <c r="O1" s="65"/>
      <c r="P1" s="65"/>
      <c r="Q1" s="65"/>
      <c r="R1" s="65"/>
    </row>
    <row r="2" spans="1:18" x14ac:dyDescent="0.25">
      <c r="A2" s="106" t="s">
        <v>6</v>
      </c>
      <c r="B2" s="84">
        <f>PlanDados!$B$10</f>
        <v>0</v>
      </c>
      <c r="C2" s="94">
        <f>PlanDados!$C$10</f>
        <v>0</v>
      </c>
      <c r="D2" s="82">
        <f>PlanDados!$D$10</f>
        <v>0</v>
      </c>
      <c r="E2" s="84" t="str">
        <f>PlanDados!$E$10</f>
        <v/>
      </c>
      <c r="F2" s="84" t="str">
        <f>PlanDados!$F$10</f>
        <v/>
      </c>
      <c r="G2" s="82" t="str">
        <f>PlanDados!$G$10</f>
        <v/>
      </c>
      <c r="H2" s="84">
        <f>IF(ISERR(DATEVALUE(CONCATENATE(B2,"/",C2,"/",D2))),0,DATEVALUE(CONCATENATE(B2,"/",C2,"/",D2)))</f>
        <v>0</v>
      </c>
      <c r="I2" s="65">
        <f>IF(ISERR(DATEVALUE(CONCATENATE(E2,"/",F2,"/",G2))),0,(DATEVALUE(CONCATENATE(E2,"/",F2,"/",G2))))</f>
        <v>0</v>
      </c>
      <c r="J2" s="65"/>
      <c r="K2" s="65"/>
      <c r="L2" s="65"/>
      <c r="M2" s="65"/>
      <c r="N2" s="65"/>
      <c r="O2" s="65"/>
      <c r="P2" s="65"/>
      <c r="Q2" s="65"/>
      <c r="R2" s="65"/>
    </row>
    <row r="3" spans="1:18" x14ac:dyDescent="0.25">
      <c r="A3" s="109" t="s">
        <v>181</v>
      </c>
      <c r="B3" s="87">
        <f>PlanDados!B66</f>
        <v>0</v>
      </c>
      <c r="C3" s="86">
        <f>PlanDados!C66</f>
        <v>0</v>
      </c>
      <c r="D3" s="86">
        <f>PlanDados!D66</f>
        <v>0</v>
      </c>
      <c r="E3" s="87">
        <f>PlanDados!E66</f>
        <v>0</v>
      </c>
      <c r="F3" s="87">
        <f>PlanDados!F66</f>
        <v>0</v>
      </c>
      <c r="G3" s="86">
        <f>PlanDados!G66</f>
        <v>0</v>
      </c>
      <c r="H3" s="87">
        <f>IF(PlanDados!B66="",0,DATEVALUE(CONCATENATE(B3,"/",C3,"/",D3)))</f>
        <v>0</v>
      </c>
      <c r="I3" s="110">
        <f>IF(PlanDados!B66="",0,DATEVALUE(CONCATENATE(E3,"/",F3,"/",G3)))</f>
        <v>0</v>
      </c>
      <c r="J3" s="65"/>
      <c r="K3" s="65"/>
      <c r="L3" s="65" t="s">
        <v>211</v>
      </c>
      <c r="M3" s="65"/>
      <c r="N3" s="65"/>
      <c r="O3" s="65"/>
      <c r="P3" s="65"/>
      <c r="Q3" s="65"/>
      <c r="R3" s="65"/>
    </row>
    <row r="4" spans="1:18" ht="45" customHeight="1" x14ac:dyDescent="0.25">
      <c r="A4" s="173" t="s">
        <v>79</v>
      </c>
      <c r="B4" s="175" t="s">
        <v>180</v>
      </c>
      <c r="C4" s="176"/>
      <c r="D4" s="177"/>
      <c r="E4" s="178" t="s">
        <v>199</v>
      </c>
      <c r="F4" s="178" t="s">
        <v>182</v>
      </c>
      <c r="G4" s="178" t="s">
        <v>200</v>
      </c>
      <c r="H4" s="65"/>
      <c r="I4" s="65"/>
      <c r="J4" s="65"/>
      <c r="K4" s="65"/>
      <c r="L4" s="173" t="s">
        <v>79</v>
      </c>
      <c r="M4" s="178" t="s">
        <v>220</v>
      </c>
      <c r="N4" s="178" t="s">
        <v>219</v>
      </c>
      <c r="O4" s="173" t="s">
        <v>209</v>
      </c>
      <c r="P4" s="173" t="s">
        <v>210</v>
      </c>
      <c r="Q4" s="178" t="s">
        <v>212</v>
      </c>
      <c r="R4" s="180" t="s">
        <v>214</v>
      </c>
    </row>
    <row r="5" spans="1:18" ht="45" customHeight="1" x14ac:dyDescent="0.25">
      <c r="A5" s="174"/>
      <c r="B5" s="79" t="s">
        <v>81</v>
      </c>
      <c r="C5" s="80" t="s">
        <v>82</v>
      </c>
      <c r="D5" s="80" t="s">
        <v>83</v>
      </c>
      <c r="E5" s="179"/>
      <c r="F5" s="179"/>
      <c r="G5" s="179"/>
      <c r="H5" s="65"/>
      <c r="I5" s="65"/>
      <c r="J5" s="65"/>
      <c r="K5" s="65"/>
      <c r="L5" s="174"/>
      <c r="M5" s="179"/>
      <c r="N5" s="179"/>
      <c r="O5" s="174"/>
      <c r="P5" s="174"/>
      <c r="Q5" s="179"/>
      <c r="R5" s="181"/>
    </row>
    <row r="6" spans="1:18" x14ac:dyDescent="0.25">
      <c r="A6" s="111" t="str">
        <f>PlanDados!A17</f>
        <v/>
      </c>
      <c r="B6" s="82">
        <f>IF(A6="",0,IF(MID($A6,1,1)="1",DATEVALUE(CONCATENATE("01/01/",MID($A6,3,4))),DATEVALUE(CONCATENATE("01/07/",MID($A6,3,4)))))</f>
        <v>0</v>
      </c>
      <c r="C6" s="83">
        <f>IF(A6="",0,IF(MID($A6,1,1)="1",DATEVALUE(CONCATENATE("30/06/",MID($A6,3,4))),DATEVALUE(CONCATENATE("31/12/",MID($A6,3,4)))))</f>
        <v>0</v>
      </c>
      <c r="D6" s="93">
        <f>C6-(B6-1)</f>
        <v>1</v>
      </c>
      <c r="E6" s="83">
        <f>IF(OR(PlanDados!B66="",$H$3&gt;C6,$I$3&lt;B6),0,MIN($I$3,C6)-MAX($H$3,B6)+1)</f>
        <v>0</v>
      </c>
      <c r="F6" s="82">
        <f>MIN(C6,$I$2)-MAX(B6,$H$2)+1</f>
        <v>1</v>
      </c>
      <c r="G6" s="83">
        <f>IF(OR(PlanDados!B66="",$H$3&gt;C6,$I$3&lt;B6),0,IF($H$3&lt;=B6,MIN(C6,$I$3)-MAX(B6,$H$2)+1,MIN(C6,$I$3)-MAX($H$3,$H$2)+1))</f>
        <v>0</v>
      </c>
      <c r="H6" s="65"/>
      <c r="I6" s="65"/>
      <c r="J6" s="65"/>
      <c r="K6" s="65"/>
      <c r="L6" s="112" t="str">
        <f>A6</f>
        <v/>
      </c>
      <c r="M6" s="84">
        <f>D6</f>
        <v>1</v>
      </c>
      <c r="N6" s="65">
        <f t="shared" ref="N6:O10" si="0">F6</f>
        <v>1</v>
      </c>
      <c r="O6" s="84">
        <f t="shared" si="0"/>
        <v>0</v>
      </c>
      <c r="P6" s="94">
        <f>G60</f>
        <v>0</v>
      </c>
      <c r="Q6" s="84">
        <f>G32</f>
        <v>0</v>
      </c>
      <c r="R6" s="107">
        <f>N6-SUM(O6:Q6)</f>
        <v>1</v>
      </c>
    </row>
    <row r="7" spans="1:18" x14ac:dyDescent="0.25">
      <c r="A7" s="112" t="str">
        <f>PlanDados!A18</f>
        <v/>
      </c>
      <c r="B7" s="82">
        <f>IF(A7="",0,IF(MID($A7,1,1)="1",DATEVALUE(CONCATENATE("01/01/",MID($A7,3,4))),DATEVALUE(CONCATENATE("01/07/",MID($A7,3,4)))))</f>
        <v>0</v>
      </c>
      <c r="C7" s="83">
        <f>IF(A7="",0,IF(MID($A7,1,1)="1",DATEVALUE(CONCATENATE("30/06/",MID($A7,3,4))),DATEVALUE(CONCATENATE("31/12/",MID($A7,3,4)))))</f>
        <v>0</v>
      </c>
      <c r="D7" s="93">
        <f t="shared" ref="D7:D9" si="1">C7-(B7-1)</f>
        <v>1</v>
      </c>
      <c r="E7" s="83">
        <f>IF(OR(PlanDados!B66="",$H$3&gt;C7,$I$3&lt;B7),0,MIN($I$3,C7)-MAX($H$3,B7)+1)</f>
        <v>0</v>
      </c>
      <c r="F7" s="82">
        <f>MIN(C7,$I$2)-MAX(B7,$H$2)+1</f>
        <v>1</v>
      </c>
      <c r="G7" s="83">
        <f>IF(OR(PlanDados!B66="",$H$3&gt;C7,$I$3&lt;B7),0,MIN($I$3,$I$2,C7)-MAX($H$3,B7)+1)</f>
        <v>0</v>
      </c>
      <c r="H7" s="65"/>
      <c r="I7" s="65"/>
      <c r="J7" s="65"/>
      <c r="K7" s="65"/>
      <c r="L7" s="112" t="str">
        <f t="shared" ref="L7:L10" si="2">A7</f>
        <v/>
      </c>
      <c r="M7" s="83">
        <f>C7-B7+1</f>
        <v>1</v>
      </c>
      <c r="N7" s="82">
        <f t="shared" si="0"/>
        <v>1</v>
      </c>
      <c r="O7" s="82">
        <f t="shared" si="0"/>
        <v>0</v>
      </c>
      <c r="P7" s="83">
        <f>G61</f>
        <v>0</v>
      </c>
      <c r="Q7" s="83">
        <f>G33</f>
        <v>0</v>
      </c>
      <c r="R7" s="107">
        <f t="shared" ref="R7:R10" si="3">N7-SUM(O7:Q7)</f>
        <v>1</v>
      </c>
    </row>
    <row r="8" spans="1:18" x14ac:dyDescent="0.25">
      <c r="A8" s="112" t="str">
        <f>PlanDados!A19</f>
        <v/>
      </c>
      <c r="B8" s="82">
        <f>IF(A8="",0,IF(MID($A8,1,1)="1",DATEVALUE(CONCATENATE("01/01/",MID($A8,3,4))),DATEVALUE(CONCATENATE("01/07/",MID($A8,3,4)))))</f>
        <v>0</v>
      </c>
      <c r="C8" s="83">
        <f>IF(A8="",0,IF(MID($A8,1,1)="1",DATEVALUE(CONCATENATE("30/06/",MID($A8,3,4))),DATEVALUE(CONCATENATE("31/12/",MID($A8,3,4)))))</f>
        <v>0</v>
      </c>
      <c r="D8" s="93">
        <f t="shared" si="1"/>
        <v>1</v>
      </c>
      <c r="E8" s="83">
        <f>IF(OR(PlanDados!B66="",$H$3&gt;C8,$I$3&lt;B8),0,MIN($I$3,C8)-MAX($H$3,B8)+1)</f>
        <v>0</v>
      </c>
      <c r="F8" s="82">
        <f>MIN(C8,$I$2)-MAX(B8,$H$2)+1</f>
        <v>1</v>
      </c>
      <c r="G8" s="83">
        <f>IF(OR(PlanDados!B66="",$H$3&gt;C8,$I$3&lt;B8),0,MIN($I$3,$I$2,C8)-MAX($H$3,B8)+1)</f>
        <v>0</v>
      </c>
      <c r="H8" s="65"/>
      <c r="I8" s="65"/>
      <c r="J8" s="65"/>
      <c r="K8" s="65"/>
      <c r="L8" s="112" t="str">
        <f t="shared" si="2"/>
        <v/>
      </c>
      <c r="M8" s="83">
        <f>C8-B8+1</f>
        <v>1</v>
      </c>
      <c r="N8" s="82">
        <f t="shared" si="0"/>
        <v>1</v>
      </c>
      <c r="O8" s="82">
        <f t="shared" si="0"/>
        <v>0</v>
      </c>
      <c r="P8" s="83">
        <f>G62</f>
        <v>0</v>
      </c>
      <c r="Q8" s="83">
        <f>G34</f>
        <v>0</v>
      </c>
      <c r="R8" s="107">
        <f t="shared" si="3"/>
        <v>1</v>
      </c>
    </row>
    <row r="9" spans="1:18" x14ac:dyDescent="0.25">
      <c r="A9" s="112" t="str">
        <f>PlanDados!A20</f>
        <v/>
      </c>
      <c r="B9" s="82">
        <f>IF(A9="",0,IF(MID($A9,1,1)="1",DATEVALUE(CONCATENATE("01/01/",MID($A9,3,4))),DATEVALUE(CONCATENATE("01/07/",MID($A9,3,4)))))</f>
        <v>0</v>
      </c>
      <c r="C9" s="83">
        <f>IF(A9="",0,IF(MID($A9,1,1)="1",DATEVALUE(CONCATENATE("30/06/",MID($A9,3,4))),DATEVALUE(CONCATENATE("31/12/",MID($A9,3,4)))))</f>
        <v>0</v>
      </c>
      <c r="D9" s="93">
        <f t="shared" si="1"/>
        <v>1</v>
      </c>
      <c r="E9" s="83">
        <f>IF(OR(PlanDados!B66="",$H$3&gt;C9,$I$3&lt;B9),0,MIN($I$3,C9)-MAX($H$3,B9)+1)</f>
        <v>0</v>
      </c>
      <c r="F9" s="82">
        <f>MIN(C9,$I$2)-MAX(B9,$H$2)+1</f>
        <v>1</v>
      </c>
      <c r="G9" s="83">
        <f>IF(OR(PlanDados!B66="",$H$3&gt;C9,$I$3&lt;B9),0,MIN($I$3,$I$2,C9)-MAX($H$3,B9)+1)</f>
        <v>0</v>
      </c>
      <c r="H9" s="65"/>
      <c r="I9" s="65"/>
      <c r="J9" s="65"/>
      <c r="K9" s="65"/>
      <c r="L9" s="112" t="str">
        <f t="shared" si="2"/>
        <v/>
      </c>
      <c r="M9" s="83">
        <f>C9-B9+1</f>
        <v>1</v>
      </c>
      <c r="N9" s="82">
        <f t="shared" si="0"/>
        <v>1</v>
      </c>
      <c r="O9" s="82">
        <f t="shared" si="0"/>
        <v>0</v>
      </c>
      <c r="P9" s="83">
        <f>G63</f>
        <v>0</v>
      </c>
      <c r="Q9" s="83">
        <f>G35</f>
        <v>0</v>
      </c>
      <c r="R9" s="107">
        <f t="shared" si="3"/>
        <v>1</v>
      </c>
    </row>
    <row r="10" spans="1:18" x14ac:dyDescent="0.25">
      <c r="A10" s="113" t="str">
        <f>PlanDados!A21</f>
        <v/>
      </c>
      <c r="B10" s="86">
        <f>IF(A10="",0,IF(MID($A10,1,1)="1",DATEVALUE(CONCATENATE("01/01/",MID($A10,3,4))),DATEVALUE(CONCATENATE("01/07/",MID($A10,3,4)))))</f>
        <v>0</v>
      </c>
      <c r="C10" s="87">
        <f>IF(A10="",0,IF(MID($A10,1,1)="1",DATEVALUE(CONCATENATE("30/06/",MID($A10,3,4))),DATEVALUE(CONCATENATE("31/12/",MID($A10,3,4)))))</f>
        <v>0</v>
      </c>
      <c r="D10" s="97">
        <f>C10-(B10-1)</f>
        <v>1</v>
      </c>
      <c r="E10" s="87">
        <f>IF(OR(PlanDados!B66="",$H$3&gt;C10,$I$3&lt;B10),0,MIN($I$3,C10)-MAX($H$3,B10)+1)</f>
        <v>0</v>
      </c>
      <c r="F10" s="86">
        <f>MIN(C10,$I$2)-MAX(B10,$H$2)+1</f>
        <v>1</v>
      </c>
      <c r="G10" s="87">
        <f>IF(OR(PlanDados!B66="",$H$3&gt;C10,$I$3&lt;B10),0,MIN($I$3,$I$2,C10)-MAX($H$3,B10)+1)</f>
        <v>0</v>
      </c>
      <c r="H10" s="65"/>
      <c r="I10" s="65"/>
      <c r="J10" s="65"/>
      <c r="K10" s="65"/>
      <c r="L10" s="113" t="str">
        <f t="shared" si="2"/>
        <v/>
      </c>
      <c r="M10" s="83">
        <f>C10-B10+1</f>
        <v>1</v>
      </c>
      <c r="N10" s="65">
        <f t="shared" si="0"/>
        <v>1</v>
      </c>
      <c r="O10" s="83">
        <f t="shared" si="0"/>
        <v>0</v>
      </c>
      <c r="P10" s="82">
        <f>G64</f>
        <v>0</v>
      </c>
      <c r="Q10" s="83">
        <f>G36</f>
        <v>0</v>
      </c>
      <c r="R10" s="107">
        <f t="shared" si="3"/>
        <v>1</v>
      </c>
    </row>
    <row r="11" spans="1:18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76" t="s">
        <v>183</v>
      </c>
      <c r="M11" s="75">
        <f t="shared" ref="M11:R11" si="4">SUM(M6:M10)</f>
        <v>5</v>
      </c>
      <c r="N11" s="75">
        <f t="shared" si="4"/>
        <v>5</v>
      </c>
      <c r="O11" s="75">
        <f t="shared" si="4"/>
        <v>0</v>
      </c>
      <c r="P11" s="75">
        <f t="shared" si="4"/>
        <v>0</v>
      </c>
      <c r="Q11" s="75">
        <f t="shared" si="4"/>
        <v>0</v>
      </c>
      <c r="R11" s="114">
        <f t="shared" si="4"/>
        <v>5</v>
      </c>
    </row>
    <row r="12" spans="1:18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 ht="60" customHeight="1" x14ac:dyDescent="0.25">
      <c r="A13" s="103" t="s">
        <v>185</v>
      </c>
      <c r="B13" s="170" t="s">
        <v>81</v>
      </c>
      <c r="C13" s="171"/>
      <c r="D13" s="172"/>
      <c r="E13" s="170" t="s">
        <v>82</v>
      </c>
      <c r="F13" s="171"/>
      <c r="G13" s="172"/>
      <c r="H13" s="80" t="s">
        <v>81</v>
      </c>
      <c r="I13" s="105" t="s">
        <v>82</v>
      </c>
      <c r="J13" s="65"/>
      <c r="K13" s="65"/>
      <c r="L13" s="65"/>
      <c r="M13" s="65"/>
      <c r="N13" s="65"/>
      <c r="O13" s="65"/>
      <c r="P13" s="65"/>
      <c r="Q13" s="65"/>
      <c r="R13" s="65"/>
    </row>
    <row r="14" spans="1:18" x14ac:dyDescent="0.25">
      <c r="A14" s="106" t="s">
        <v>6</v>
      </c>
      <c r="B14" s="84">
        <f>PlanDados!$B$10</f>
        <v>0</v>
      </c>
      <c r="C14" s="84">
        <f>PlanDados!$C$10</f>
        <v>0</v>
      </c>
      <c r="D14" s="82">
        <f>PlanDados!$D$10</f>
        <v>0</v>
      </c>
      <c r="E14" s="84" t="str">
        <f>PlanDados!$E$10</f>
        <v/>
      </c>
      <c r="F14" s="84" t="str">
        <f>PlanDados!$F$10</f>
        <v/>
      </c>
      <c r="G14" s="82" t="str">
        <f>PlanDados!$G$10</f>
        <v/>
      </c>
      <c r="H14" s="84">
        <f>IF(ISERR(DATEVALUE(CONCATENATE(B14,"/",C14,"/",D14))),0,DATEVALUE(CONCATENATE(B14,"/",C14,"/",D14)))</f>
        <v>0</v>
      </c>
      <c r="I14" s="65">
        <f>IF(ISERR(DATEVALUE(CONCATENATE(E14,"/",F14,"/",G14))),0,(DATEVALUE(CONCATENATE(E14,"/",F14,"/",G14))))</f>
        <v>0</v>
      </c>
      <c r="J14" s="65"/>
      <c r="K14" s="65"/>
      <c r="L14" s="65"/>
      <c r="M14" s="65"/>
      <c r="N14" s="65"/>
      <c r="O14" s="65"/>
      <c r="P14" s="65"/>
      <c r="Q14" s="65"/>
      <c r="R14" s="65"/>
    </row>
    <row r="15" spans="1:18" x14ac:dyDescent="0.25">
      <c r="A15" s="109" t="s">
        <v>181</v>
      </c>
      <c r="B15" s="87">
        <f>PlanDados!B67</f>
        <v>0</v>
      </c>
      <c r="C15" s="87">
        <f>PlanDados!C67</f>
        <v>0</v>
      </c>
      <c r="D15" s="86">
        <f>PlanDados!D67</f>
        <v>0</v>
      </c>
      <c r="E15" s="87">
        <f>PlanDados!E67</f>
        <v>0</v>
      </c>
      <c r="F15" s="87">
        <f>PlanDados!F67</f>
        <v>0</v>
      </c>
      <c r="G15" s="86">
        <f>PlanDados!G67</f>
        <v>0</v>
      </c>
      <c r="H15" s="87">
        <f>IF(PlanDados!B67="",0,DATEVALUE(CONCATENATE(B15,"/",C15,"/",D15)))</f>
        <v>0</v>
      </c>
      <c r="I15" s="110">
        <f>IF(PlanDados!B67="",0,DATEVALUE(CONCATENATE(E15,"/",F15,"/",G15)))</f>
        <v>0</v>
      </c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45" customHeight="1" x14ac:dyDescent="0.25">
      <c r="A16" s="173" t="s">
        <v>79</v>
      </c>
      <c r="B16" s="175" t="s">
        <v>180</v>
      </c>
      <c r="C16" s="176"/>
      <c r="D16" s="177"/>
      <c r="E16" s="178" t="s">
        <v>199</v>
      </c>
      <c r="F16" s="178" t="s">
        <v>182</v>
      </c>
      <c r="G16" s="178" t="s">
        <v>200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9" ht="45" customHeight="1" x14ac:dyDescent="0.25">
      <c r="A17" s="174"/>
      <c r="B17" s="79" t="s">
        <v>81</v>
      </c>
      <c r="C17" s="80" t="s">
        <v>82</v>
      </c>
      <c r="D17" s="80" t="s">
        <v>83</v>
      </c>
      <c r="E17" s="179"/>
      <c r="F17" s="179"/>
      <c r="G17" s="179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9" x14ac:dyDescent="0.25">
      <c r="A18" s="112" t="str">
        <f>PlanDados!A17</f>
        <v/>
      </c>
      <c r="B18" s="82">
        <f>IF(A18="",0,IF(MID($A18,1,1)="1",DATEVALUE(CONCATENATE("01/01/",MID($A18,3,4))),DATEVALUE(CONCATENATE("01/07/",MID($A18,3,4)))))</f>
        <v>0</v>
      </c>
      <c r="C18" s="83">
        <f>IF(A18="",0,IF(MID($A18,1,1)="1",DATEVALUE(CONCATENATE("30/06/",MID($A18,3,4))),DATEVALUE(CONCATENATE("31/12/",MID($A18,3,4)))))</f>
        <v>0</v>
      </c>
      <c r="D18" s="83">
        <f>C18-(B18-1)</f>
        <v>1</v>
      </c>
      <c r="E18" s="83">
        <f>IF(OR(PlanDados!B67="",$H$15&gt;C18,$I$15&lt;B18),0,MIN($I$15,C18)-MAX($H$15,B18)+1)</f>
        <v>0</v>
      </c>
      <c r="F18" s="82">
        <f>MIN(C18,$I$14)-MAX(B18,$H$14)+1</f>
        <v>1</v>
      </c>
      <c r="G18" s="83">
        <f>IF(OR(PlanDados!B67="",$H$15&gt;C18,$I$15&lt;B18),0,IF($H$15&lt;=B18,MIN(C18,$I$15)-MAX(B18,$H$14)+1,MIN(C18,$I$15)-MAX($H$15,$H$14)+1))</f>
        <v>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9" x14ac:dyDescent="0.25">
      <c r="A19" s="112" t="str">
        <f>PlanDados!A18</f>
        <v/>
      </c>
      <c r="B19" s="82">
        <f>IF(A19="",0,IF(MID($A19,1,1)="1",DATEVALUE(CONCATENATE("01/01/",MID($A19,3,4))),DATEVALUE(CONCATENATE("01/07/",MID($A19,3,4)))))</f>
        <v>0</v>
      </c>
      <c r="C19" s="83">
        <f>IF(A19="",0,IF(MID($A19,1,1)="1",DATEVALUE(CONCATENATE("30/06/",MID($A19,3,4))),DATEVALUE(CONCATENATE("31/12/",MID($A19,3,4)))))</f>
        <v>0</v>
      </c>
      <c r="D19" s="83">
        <f>C19-(B19-1)</f>
        <v>1</v>
      </c>
      <c r="E19" s="83">
        <f>IF(OR(PlanDados!B67="",$H$15&gt;C19,$I$15&lt;B19),0,MIN($I$15,C19)-MAX($H$15,B19)+1)</f>
        <v>0</v>
      </c>
      <c r="F19" s="82">
        <f>MIN(C19,$I$14)-MAX(B19,$H$14)+1</f>
        <v>1</v>
      </c>
      <c r="G19" s="83">
        <f>IF(OR(PlanDados!B67="",$H$15&gt;C19,$I$15&lt;B19),0,MIN($I$15,$I$14,C19)-MAX($H$15,B19)+1)</f>
        <v>0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9" x14ac:dyDescent="0.25">
      <c r="A20" s="112" t="str">
        <f>PlanDados!A19</f>
        <v/>
      </c>
      <c r="B20" s="82">
        <f>IF(A20="",0,IF(MID($A20,1,1)="1",DATEVALUE(CONCATENATE("01/01/",MID($A20,3,4))),DATEVALUE(CONCATENATE("01/07/",MID($A20,3,4)))))</f>
        <v>0</v>
      </c>
      <c r="C20" s="83">
        <f>IF(A20="",0,IF(MID($A20,1,1)="1",DATEVALUE(CONCATENATE("30/06/",MID($A20,3,4))),DATEVALUE(CONCATENATE("31/12/",MID($A20,3,4)))))</f>
        <v>0</v>
      </c>
      <c r="D20" s="83">
        <f>C20-(B20-1)</f>
        <v>1</v>
      </c>
      <c r="E20" s="83">
        <f>IF(OR(PlanDados!B67="",$H$15&gt;C20,$I$15&lt;B20),0,MIN($I$15,C20)-MAX($H$15,B20)+1)</f>
        <v>0</v>
      </c>
      <c r="F20" s="82">
        <f>MIN(C20,$I$14)-MAX(B20,$H$14)+1</f>
        <v>1</v>
      </c>
      <c r="G20" s="83">
        <f>IF(OR(PlanDados!B67="",$H$15&gt;C20,$I$15&lt;B20),0,MIN($I$15,$I$14,C20)-MAX($H$15,B20)+1)</f>
        <v>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9" x14ac:dyDescent="0.25">
      <c r="A21" s="112" t="str">
        <f>PlanDados!A20</f>
        <v/>
      </c>
      <c r="B21" s="82">
        <f>IF(A21="",0,IF(MID($A21,1,1)="1",DATEVALUE(CONCATENATE("01/01/",MID($A21,3,4))),DATEVALUE(CONCATENATE("01/07/",MID($A21,3,4)))))</f>
        <v>0</v>
      </c>
      <c r="C21" s="83">
        <f>IF(A21="",0,IF(MID($A21,1,1)="1",DATEVALUE(CONCATENATE("30/06/",MID($A21,3,4))),DATEVALUE(CONCATENATE("31/12/",MID($A21,3,4)))))</f>
        <v>0</v>
      </c>
      <c r="D21" s="83">
        <f>C21-(B21-1)</f>
        <v>1</v>
      </c>
      <c r="E21" s="83">
        <f>IF(OR(PlanDados!B67="",$H$15&gt;C21,$I$15&lt;B21),0,MIN($I$15,C21)-MAX($H$15,B21)+1)</f>
        <v>0</v>
      </c>
      <c r="F21" s="82">
        <f>MIN(C21,$I$14)-MAX(B21,$H$14)+1</f>
        <v>1</v>
      </c>
      <c r="G21" s="83">
        <f>IF(OR(PlanDados!B67="",$H$15&gt;C21,$I$15&lt;B21),0,MIN($I$15,$I$14,C21)-MAX($H$15,B21)+1)</f>
        <v>0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9" x14ac:dyDescent="0.25">
      <c r="A22" s="113" t="str">
        <f>PlanDados!A21</f>
        <v/>
      </c>
      <c r="B22" s="86">
        <f>IF(A22="",0,IF(MID($A22,1,1)="1",DATEVALUE(CONCATENATE("01/01/",MID($A22,3,4))),DATEVALUE(CONCATENATE("01/07/",MID($A22,3,4)))))</f>
        <v>0</v>
      </c>
      <c r="C22" s="87">
        <f>IF(A22="",0,IF(MID($A22,1,1)="1",DATEVALUE(CONCATENATE("30/06/",MID($A22,3,4))),DATEVALUE(CONCATENATE("31/12/",MID($A22,3,4)))))</f>
        <v>0</v>
      </c>
      <c r="D22" s="87">
        <f>C22-(B22-1)</f>
        <v>1</v>
      </c>
      <c r="E22" s="87">
        <f>IF(OR(PlanDados!B67="",$H$15&gt;C22,$I$15&lt;B22),0,MIN($I$15,C22)-MAX($H$15,B22)+1)</f>
        <v>0</v>
      </c>
      <c r="F22" s="86">
        <f>MIN(C22,$I$14)-MAX(B22,$H$14)+1</f>
        <v>1</v>
      </c>
      <c r="G22" s="87">
        <f>IF(OR(PlanDados!B67="",$H$15&gt;C22,$I$15&lt;B22),0,MIN($I$15,$I$14,C22)-MAX($H$15,B22)+1)</f>
        <v>0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9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9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9" x14ac:dyDescent="0.2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"/>
    </row>
    <row r="26" spans="1:19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1"/>
    </row>
    <row r="27" spans="1:19" ht="75" customHeight="1" x14ac:dyDescent="0.25">
      <c r="A27" s="103" t="s">
        <v>198</v>
      </c>
      <c r="B27" s="170" t="s">
        <v>81</v>
      </c>
      <c r="C27" s="171"/>
      <c r="D27" s="172"/>
      <c r="E27" s="170" t="s">
        <v>82</v>
      </c>
      <c r="F27" s="171"/>
      <c r="G27" s="172"/>
      <c r="H27" s="80" t="s">
        <v>81</v>
      </c>
      <c r="I27" s="105" t="s">
        <v>82</v>
      </c>
      <c r="J27" s="65"/>
      <c r="K27" s="65"/>
      <c r="L27" s="65"/>
      <c r="M27" s="65"/>
      <c r="N27" s="65"/>
      <c r="O27" s="65"/>
      <c r="P27" s="65"/>
      <c r="Q27" s="65"/>
      <c r="R27" s="65"/>
    </row>
    <row r="28" spans="1:19" x14ac:dyDescent="0.25">
      <c r="A28" s="106" t="s">
        <v>6</v>
      </c>
      <c r="B28" s="84">
        <f>PlanDados!$B$10</f>
        <v>0</v>
      </c>
      <c r="C28" s="84">
        <f>PlanDados!$C$10</f>
        <v>0</v>
      </c>
      <c r="D28" s="82">
        <f>PlanDados!$D$10</f>
        <v>0</v>
      </c>
      <c r="E28" s="84" t="str">
        <f>PlanDados!$E$10</f>
        <v/>
      </c>
      <c r="F28" s="84" t="str">
        <f>PlanDados!$F$10</f>
        <v/>
      </c>
      <c r="G28" s="82" t="str">
        <f>PlanDados!$G$10</f>
        <v/>
      </c>
      <c r="H28" s="84">
        <f>IF(ISERR(DATEVALUE(CONCATENATE(B28,"/",C28,"/",D28))),0,DATEVALUE(CONCATENATE(B28,"/",C28,"/",D28)))</f>
        <v>0</v>
      </c>
      <c r="I28" s="65">
        <f>IF(ISERR(DATEVALUE(CONCATENATE(E28,"/",F28,"/",G28))),0,(DATEVALUE(CONCATENATE(E28,"/",F28,"/",G28))))</f>
        <v>0</v>
      </c>
      <c r="J28" s="65"/>
      <c r="K28" s="65"/>
      <c r="L28" s="65"/>
      <c r="M28" s="65"/>
      <c r="N28" s="65"/>
      <c r="O28" s="65"/>
      <c r="P28" s="65"/>
      <c r="Q28" s="65"/>
      <c r="R28" s="65"/>
    </row>
    <row r="29" spans="1:19" x14ac:dyDescent="0.25">
      <c r="A29" s="109" t="s">
        <v>181</v>
      </c>
      <c r="B29" s="97">
        <f>PlanDados!B68</f>
        <v>0</v>
      </c>
      <c r="C29" s="97">
        <f>PlanDados!C68</f>
        <v>0</v>
      </c>
      <c r="D29" s="97">
        <f>PlanDados!D68</f>
        <v>0</v>
      </c>
      <c r="E29" s="97">
        <f>PlanDados!E68</f>
        <v>0</v>
      </c>
      <c r="F29" s="97">
        <f>PlanDados!F68</f>
        <v>0</v>
      </c>
      <c r="G29" s="87">
        <f>PlanDados!G68</f>
        <v>0</v>
      </c>
      <c r="H29" s="87">
        <f>IF(PlanDados!B68="",0,DATEVALUE(CONCATENATE(B29,"/",C29,"/",D29)))</f>
        <v>0</v>
      </c>
      <c r="I29" s="110">
        <f>IF(PlanDados!B68="",0,DATEVALUE(CONCATENATE(E29,"/",F29,"/",G29)))</f>
        <v>0</v>
      </c>
      <c r="J29" s="65"/>
      <c r="K29" s="65"/>
      <c r="L29" s="65" t="s">
        <v>213</v>
      </c>
      <c r="M29" s="65"/>
      <c r="N29" s="65"/>
      <c r="O29" s="65"/>
      <c r="P29" s="65"/>
      <c r="Q29" s="65"/>
      <c r="R29" s="65"/>
    </row>
    <row r="30" spans="1:19" ht="45" customHeight="1" x14ac:dyDescent="0.25">
      <c r="A30" s="173" t="s">
        <v>79</v>
      </c>
      <c r="B30" s="175" t="s">
        <v>180</v>
      </c>
      <c r="C30" s="176"/>
      <c r="D30" s="177"/>
      <c r="E30" s="173" t="s">
        <v>189</v>
      </c>
      <c r="F30" s="178" t="s">
        <v>182</v>
      </c>
      <c r="G30" s="173" t="s">
        <v>190</v>
      </c>
      <c r="H30" s="65"/>
      <c r="I30" s="65"/>
      <c r="J30" s="65"/>
      <c r="K30" s="65"/>
      <c r="L30" s="173" t="s">
        <v>79</v>
      </c>
      <c r="M30" s="178" t="s">
        <v>220</v>
      </c>
      <c r="N30" s="178" t="s">
        <v>182</v>
      </c>
      <c r="O30" s="173" t="s">
        <v>209</v>
      </c>
      <c r="P30" s="173" t="s">
        <v>210</v>
      </c>
      <c r="Q30" s="178" t="s">
        <v>212</v>
      </c>
      <c r="R30" s="180" t="s">
        <v>214</v>
      </c>
    </row>
    <row r="31" spans="1:19" ht="45" customHeight="1" x14ac:dyDescent="0.25">
      <c r="A31" s="174"/>
      <c r="B31" s="79" t="s">
        <v>81</v>
      </c>
      <c r="C31" s="80" t="s">
        <v>82</v>
      </c>
      <c r="D31" s="80" t="s">
        <v>83</v>
      </c>
      <c r="E31" s="174"/>
      <c r="F31" s="179"/>
      <c r="G31" s="174"/>
      <c r="H31" s="65"/>
      <c r="I31" s="65"/>
      <c r="J31" s="65"/>
      <c r="K31" s="65"/>
      <c r="L31" s="174"/>
      <c r="M31" s="179"/>
      <c r="N31" s="179"/>
      <c r="O31" s="174"/>
      <c r="P31" s="174"/>
      <c r="Q31" s="179"/>
      <c r="R31" s="181"/>
    </row>
    <row r="32" spans="1:19" x14ac:dyDescent="0.25">
      <c r="A32" s="111" t="str">
        <f>PlanDados!A17</f>
        <v/>
      </c>
      <c r="B32" s="82">
        <f>IF(A32="",0,IF(MID($A32,1,1)="1",DATEVALUE(CONCATENATE("01/01/",MID($A32,3,4))),DATEVALUE(CONCATENATE("01/07/",MID($A32,3,4)))))</f>
        <v>0</v>
      </c>
      <c r="C32" s="83">
        <f>IF(A32="",0,IF(MID($A32,1,1)="1",DATEVALUE(CONCATENATE("30/06/",MID($A32,3,4))),DATEVALUE(CONCATENATE("31/12/",MID($A32,3,4)))))</f>
        <v>0</v>
      </c>
      <c r="D32" s="83">
        <f t="shared" ref="D32:D35" si="5">IF(A32="",0,C32-(B32-1))</f>
        <v>0</v>
      </c>
      <c r="E32" s="83">
        <f>IF(OR(PlanDados!B68="",$H$29&gt;C32,$I$29&lt;B32),0,MIN($I$29,C32)-MAX($H$29,B32)+1)</f>
        <v>0</v>
      </c>
      <c r="F32" s="82">
        <f>MIN(C32,$I$28)-MAX(B32,$H$28)+1</f>
        <v>1</v>
      </c>
      <c r="G32" s="83">
        <f>IF(OR(PlanDados!B68="",$H$29&gt;C32,$I$29&lt;B32),0,IF($H$29&lt;=B32,MIN(C32,$I$29)-MAX(B32,$H$28)+1,MIN(C32,$I$29)-MAX($H$29,$H$28)+1))</f>
        <v>0</v>
      </c>
      <c r="H32" s="65"/>
      <c r="I32" s="65"/>
      <c r="J32" s="65"/>
      <c r="K32" s="65"/>
      <c r="L32" s="112" t="str">
        <f>A32</f>
        <v/>
      </c>
      <c r="M32" s="84">
        <f>C32-B32+1</f>
        <v>1</v>
      </c>
      <c r="N32" s="65">
        <f>F32</f>
        <v>1</v>
      </c>
      <c r="O32" s="84">
        <f>G18</f>
        <v>0</v>
      </c>
      <c r="P32" s="84">
        <f>G72</f>
        <v>0</v>
      </c>
      <c r="Q32" s="84">
        <f>G46</f>
        <v>0</v>
      </c>
      <c r="R32" s="107">
        <f>N32-SUM(O32:Q32)</f>
        <v>1</v>
      </c>
    </row>
    <row r="33" spans="1:18" x14ac:dyDescent="0.25">
      <c r="A33" s="112" t="str">
        <f>PlanDados!A18</f>
        <v/>
      </c>
      <c r="B33" s="82">
        <f>IF(A33="",0,IF(MID($A33,1,1)="1",DATEVALUE(CONCATENATE("01/01/",MID($A33,3,4))),DATEVALUE(CONCATENATE("01/07/",MID($A33,3,4)))))</f>
        <v>0</v>
      </c>
      <c r="C33" s="83">
        <f>IF(A33="",0,IF(MID($A33,1,1)="1",DATEVALUE(CONCATENATE("30/06/",MID($A33,3,4))),DATEVALUE(CONCATENATE("31/12/",MID($A33,3,4)))))</f>
        <v>0</v>
      </c>
      <c r="D33" s="83">
        <f t="shared" si="5"/>
        <v>0</v>
      </c>
      <c r="E33" s="83">
        <f>IF(OR(PlanDados!B68="",$H$29&gt;C33,$I$29&lt;B33),0,MIN($I$29,C33)-MAX($H$29,B33)+1)</f>
        <v>0</v>
      </c>
      <c r="F33" s="82">
        <f>MIN(C33,$I$28)-MAX(B33,$H$28)+1</f>
        <v>1</v>
      </c>
      <c r="G33" s="83">
        <f>IF(OR(PlanDados!B68="",$H$29&gt;C33,$I$29&lt;B33),0,MIN($I$29,$I$28,C33)-MAX($H$29,B33)+1)</f>
        <v>0</v>
      </c>
      <c r="H33" s="65"/>
      <c r="I33" s="65"/>
      <c r="J33" s="65"/>
      <c r="K33" s="65"/>
      <c r="L33" s="112" t="str">
        <f t="shared" ref="L33:L36" si="6">A33</f>
        <v/>
      </c>
      <c r="M33" s="83">
        <f>C33-B33+1</f>
        <v>1</v>
      </c>
      <c r="N33" s="82">
        <f>F33</f>
        <v>1</v>
      </c>
      <c r="O33" s="82">
        <f>G19</f>
        <v>0</v>
      </c>
      <c r="P33" s="83">
        <f>G73</f>
        <v>0</v>
      </c>
      <c r="Q33" s="83">
        <f>G47</f>
        <v>0</v>
      </c>
      <c r="R33" s="107">
        <f t="shared" ref="R33:R36" si="7">N33-SUM(O33:Q33)</f>
        <v>1</v>
      </c>
    </row>
    <row r="34" spans="1:18" x14ac:dyDescent="0.25">
      <c r="A34" s="112" t="str">
        <f>PlanDados!A19</f>
        <v/>
      </c>
      <c r="B34" s="82">
        <f>IF(A34="",0,IF(MID($A34,1,1)="1",DATEVALUE(CONCATENATE("01/01/",MID($A34,3,4))),DATEVALUE(CONCATENATE("01/07/",MID($A34,3,4)))))</f>
        <v>0</v>
      </c>
      <c r="C34" s="83">
        <f>IF(A34="",0,IF(MID($A34,1,1)="1",DATEVALUE(CONCATENATE("30/06/",MID($A34,3,4))),DATEVALUE(CONCATENATE("31/12/",MID($A34,3,4)))))</f>
        <v>0</v>
      </c>
      <c r="D34" s="83">
        <f t="shared" si="5"/>
        <v>0</v>
      </c>
      <c r="E34" s="83">
        <f>IF(OR(PlanDados!B68="",$H$29&gt;C34,$I$29&lt;B34),0,MIN($I$29,C34)-MAX($H$29,B34)+1)</f>
        <v>0</v>
      </c>
      <c r="F34" s="82">
        <f>MIN(C34,$I$28)-MAX(B34,$H$28)+1</f>
        <v>1</v>
      </c>
      <c r="G34" s="83">
        <f>IF(OR(PlanDados!B68="",$H$29&gt;C34,$I$29&lt;B34),0,MIN($I$29,$I$28,C34)-MAX($H$29,B34)+1)</f>
        <v>0</v>
      </c>
      <c r="H34" s="65"/>
      <c r="I34" s="65"/>
      <c r="J34" s="65"/>
      <c r="K34" s="65"/>
      <c r="L34" s="112" t="str">
        <f t="shared" si="6"/>
        <v/>
      </c>
      <c r="M34" s="83">
        <f>C34-B34+1</f>
        <v>1</v>
      </c>
      <c r="N34" s="82">
        <f>F34</f>
        <v>1</v>
      </c>
      <c r="O34" s="82">
        <f>G20</f>
        <v>0</v>
      </c>
      <c r="P34" s="83">
        <f>G74</f>
        <v>0</v>
      </c>
      <c r="Q34" s="83">
        <f>G48</f>
        <v>0</v>
      </c>
      <c r="R34" s="107">
        <f t="shared" si="7"/>
        <v>1</v>
      </c>
    </row>
    <row r="35" spans="1:18" x14ac:dyDescent="0.25">
      <c r="A35" s="112" t="str">
        <f>PlanDados!A20</f>
        <v/>
      </c>
      <c r="B35" s="82">
        <f>IF(A35="",0,IF(MID($A35,1,1)="1",DATEVALUE(CONCATENATE("01/01/",MID($A35,3,4))),DATEVALUE(CONCATENATE("01/07/",MID($A35,3,4)))))</f>
        <v>0</v>
      </c>
      <c r="C35" s="83">
        <f>IF(A35="",0,IF(MID($A35,1,1)="1",DATEVALUE(CONCATENATE("30/06/",MID($A35,3,4))),DATEVALUE(CONCATENATE("31/12/",MID($A35,3,4)))))</f>
        <v>0</v>
      </c>
      <c r="D35" s="83">
        <f t="shared" si="5"/>
        <v>0</v>
      </c>
      <c r="E35" s="83">
        <f>IF(OR(PlanDados!B68="",$H$29&gt;C35,$I$29&lt;B35),0,MIN($I$29,C35)-MAX($H$29,B35)+1)</f>
        <v>0</v>
      </c>
      <c r="F35" s="82">
        <f>MIN(C35,$I$28)-MAX(B35,$H$28)+1</f>
        <v>1</v>
      </c>
      <c r="G35" s="83">
        <f>IF(OR(PlanDados!B68="",$H$29&gt;C35,$I$29&lt;B35),0,MIN($I$29,$I$28,C35)-MAX($H$29,B35)+1)</f>
        <v>0</v>
      </c>
      <c r="H35" s="65"/>
      <c r="I35" s="65"/>
      <c r="J35" s="65"/>
      <c r="K35" s="65"/>
      <c r="L35" s="112" t="str">
        <f t="shared" si="6"/>
        <v/>
      </c>
      <c r="M35" s="83">
        <f>C35-B35+1</f>
        <v>1</v>
      </c>
      <c r="N35" s="82">
        <f>F35</f>
        <v>1</v>
      </c>
      <c r="O35" s="82">
        <f>G21</f>
        <v>0</v>
      </c>
      <c r="P35" s="83">
        <f>G75</f>
        <v>0</v>
      </c>
      <c r="Q35" s="83">
        <f>G49</f>
        <v>0</v>
      </c>
      <c r="R35" s="107">
        <f t="shared" si="7"/>
        <v>1</v>
      </c>
    </row>
    <row r="36" spans="1:18" x14ac:dyDescent="0.25">
      <c r="A36" s="113" t="str">
        <f>PlanDados!A21</f>
        <v/>
      </c>
      <c r="B36" s="86">
        <f>IF(A36="",0,IF(MID($A36,1,1)="1",DATEVALUE(CONCATENATE("01/01/",MID($A36,3,4))),DATEVALUE(CONCATENATE("01/07/",MID($A36,3,4)))))</f>
        <v>0</v>
      </c>
      <c r="C36" s="87">
        <f>IF(A36="",0,IF(MID($A36,1,1)="1",DATEVALUE(CONCATENATE("30/06/",MID($A36,3,4))),DATEVALUE(CONCATENATE("31/12/",MID($A36,3,4)))))</f>
        <v>0</v>
      </c>
      <c r="D36" s="87">
        <f>IF(A36="",0,C36-(B36-1))</f>
        <v>0</v>
      </c>
      <c r="E36" s="87">
        <f>IF(OR(PlanDados!B68="",$H$29&gt;C36,$I$29&lt;B36),0,MIN($I$29,C36)-MAX($H$29,B36)+1)</f>
        <v>0</v>
      </c>
      <c r="F36" s="86">
        <f>MIN(C36,$I$28)-MAX(B36,$H$28)+1</f>
        <v>1</v>
      </c>
      <c r="G36" s="87">
        <f>IF(OR(PlanDados!B68="",$H$29&gt;C36,$I$29&lt;B36),0,MIN($I$29,$I$28,C36)-MAX($H$29,B36)+1)</f>
        <v>0</v>
      </c>
      <c r="H36" s="65"/>
      <c r="I36" s="65"/>
      <c r="J36" s="65"/>
      <c r="K36" s="65"/>
      <c r="L36" s="113" t="str">
        <f t="shared" si="6"/>
        <v/>
      </c>
      <c r="M36" s="83">
        <f>C36-B36+1</f>
        <v>1</v>
      </c>
      <c r="N36" s="65">
        <f>F36</f>
        <v>1</v>
      </c>
      <c r="O36" s="83">
        <f>G22</f>
        <v>0</v>
      </c>
      <c r="P36" s="87">
        <f>G76</f>
        <v>0</v>
      </c>
      <c r="Q36" s="83">
        <f>G50</f>
        <v>0</v>
      </c>
      <c r="R36" s="107">
        <f t="shared" si="7"/>
        <v>1</v>
      </c>
    </row>
    <row r="37" spans="1:18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76" t="s">
        <v>183</v>
      </c>
      <c r="M37" s="75">
        <f t="shared" ref="M37:P37" si="8">SUM(M32:M36)</f>
        <v>5</v>
      </c>
      <c r="N37" s="75">
        <f t="shared" si="8"/>
        <v>5</v>
      </c>
      <c r="O37" s="75">
        <f t="shared" si="8"/>
        <v>0</v>
      </c>
      <c r="P37" s="76">
        <f t="shared" si="8"/>
        <v>0</v>
      </c>
      <c r="Q37" s="75">
        <f>SUM(Q32:Q36)</f>
        <v>0</v>
      </c>
      <c r="R37" s="77">
        <f t="shared" ref="R37" si="9">SUM(R32:R36)</f>
        <v>5</v>
      </c>
    </row>
    <row r="38" spans="1:18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1:18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1:18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ht="75" x14ac:dyDescent="0.25">
      <c r="A41" s="103" t="s">
        <v>186</v>
      </c>
      <c r="B41" s="182" t="s">
        <v>81</v>
      </c>
      <c r="C41" s="183"/>
      <c r="D41" s="184"/>
      <c r="E41" s="182" t="s">
        <v>82</v>
      </c>
      <c r="F41" s="183"/>
      <c r="G41" s="184"/>
      <c r="H41" s="115" t="s">
        <v>81</v>
      </c>
      <c r="I41" s="116" t="s">
        <v>82</v>
      </c>
      <c r="J41" s="65"/>
      <c r="K41" s="65"/>
      <c r="L41" s="65"/>
      <c r="M41" s="65"/>
      <c r="N41" s="65"/>
      <c r="O41" s="65"/>
      <c r="P41" s="65"/>
      <c r="Q41" s="65"/>
      <c r="R41" s="65"/>
    </row>
    <row r="42" spans="1:18" x14ac:dyDescent="0.25">
      <c r="A42" s="106" t="s">
        <v>6</v>
      </c>
      <c r="B42" s="84">
        <f>PlanDados!$B$10</f>
        <v>0</v>
      </c>
      <c r="C42" s="84">
        <f>PlanDados!$C$10</f>
        <v>0</v>
      </c>
      <c r="D42" s="82">
        <f>PlanDados!$D$10</f>
        <v>0</v>
      </c>
      <c r="E42" s="84" t="str">
        <f>PlanDados!$E$10</f>
        <v/>
      </c>
      <c r="F42" s="84" t="str">
        <f>PlanDados!$F$10</f>
        <v/>
      </c>
      <c r="G42" s="82" t="str">
        <f>PlanDados!$G$10</f>
        <v/>
      </c>
      <c r="H42" s="84">
        <f>IF(ISERR(DATEVALUE(CONCATENATE(B42,"/",C42,"/",D42))),0,DATEVALUE(CONCATENATE(B42,"/",C42,"/",D42)))</f>
        <v>0</v>
      </c>
      <c r="I42" s="65">
        <f>IF(ISERR(DATEVALUE(CONCATENATE(E42,"/",F42,"/",G42))),0,(DATEVALUE(CONCATENATE(E42,"/",F42,"/",G42))))</f>
        <v>0</v>
      </c>
      <c r="J42" s="65"/>
      <c r="K42" s="65"/>
      <c r="L42" s="65"/>
      <c r="M42" s="65"/>
      <c r="N42" s="65"/>
      <c r="O42" s="65"/>
      <c r="P42" s="65"/>
      <c r="Q42" s="65"/>
      <c r="R42" s="65"/>
    </row>
    <row r="43" spans="1:18" x14ac:dyDescent="0.25">
      <c r="A43" s="109" t="s">
        <v>181</v>
      </c>
      <c r="B43" s="97">
        <f>PlanDados!B69</f>
        <v>0</v>
      </c>
      <c r="C43" s="97">
        <f>PlanDados!C69</f>
        <v>0</v>
      </c>
      <c r="D43" s="97">
        <f>PlanDados!D69</f>
        <v>0</v>
      </c>
      <c r="E43" s="97">
        <f>PlanDados!E69</f>
        <v>0</v>
      </c>
      <c r="F43" s="97">
        <f>PlanDados!F69</f>
        <v>0</v>
      </c>
      <c r="G43" s="87">
        <f>PlanDados!G69</f>
        <v>0</v>
      </c>
      <c r="H43" s="87">
        <f>IF(PlanDados!B69="",0,DATEVALUE(CONCATENATE(B43,"/",C43,"/",D43)))</f>
        <v>0</v>
      </c>
      <c r="I43" s="110">
        <f>IF(PlanDados!B69="",0,DATEVALUE(CONCATENATE(E43,"/",F43,"/",G43)))</f>
        <v>0</v>
      </c>
      <c r="J43" s="65"/>
      <c r="K43" s="65"/>
      <c r="L43" s="65"/>
      <c r="M43" s="65"/>
      <c r="N43" s="65"/>
      <c r="O43" s="65"/>
      <c r="P43" s="65"/>
      <c r="Q43" s="65"/>
      <c r="R43" s="65"/>
    </row>
    <row r="44" spans="1:18" ht="30" customHeight="1" x14ac:dyDescent="0.25">
      <c r="A44" s="173" t="s">
        <v>79</v>
      </c>
      <c r="B44" s="175" t="s">
        <v>180</v>
      </c>
      <c r="C44" s="176"/>
      <c r="D44" s="177"/>
      <c r="E44" s="173" t="s">
        <v>189</v>
      </c>
      <c r="F44" s="178" t="s">
        <v>182</v>
      </c>
      <c r="G44" s="178" t="s">
        <v>190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 ht="30" customHeight="1" x14ac:dyDescent="0.25">
      <c r="A45" s="174"/>
      <c r="B45" s="79" t="s">
        <v>81</v>
      </c>
      <c r="C45" s="80" t="s">
        <v>82</v>
      </c>
      <c r="D45" s="80" t="s">
        <v>83</v>
      </c>
      <c r="E45" s="174"/>
      <c r="F45" s="179"/>
      <c r="G45" s="179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1:18" x14ac:dyDescent="0.25">
      <c r="A46" s="111" t="str">
        <f>PlanDados!A17</f>
        <v/>
      </c>
      <c r="B46" s="82">
        <f>IF(A46="",0,IF(MID($A46,1,1)="1",DATEVALUE(CONCATENATE("01/01/",MID($A46,3,4))),DATEVALUE(CONCATENATE("01/07/",MID($A46,3,4)))))</f>
        <v>0</v>
      </c>
      <c r="C46" s="83">
        <f>IF(A46="",0,IF(MID($A46,1,1)="1",DATEVALUE(CONCATENATE("30/06/",MID($A46,3,4))),DATEVALUE(CONCATENATE("31/12/",MID($A46,3,4)))))</f>
        <v>0</v>
      </c>
      <c r="D46" s="83">
        <f t="shared" ref="D46:D49" si="10">IF(A46="",0,C46-(B46-1))</f>
        <v>0</v>
      </c>
      <c r="E46" s="83">
        <f>IF(OR(PlanDados!B69="",$H$43&gt;C46,$I$43&lt;B46),0,MIN($I$43,C46)-MAX($H$43,B46)+1)</f>
        <v>0</v>
      </c>
      <c r="F46" s="82">
        <f>MIN(C46,$I$42)-MAX(B46,$H$42)+1</f>
        <v>1</v>
      </c>
      <c r="G46" s="83">
        <f>IF(OR(PlanDados!B69="",$H$43&gt;C46,$I$43&lt;B46),0,IF($H$43&lt;=B46,MIN(C46,$I$43)-MAX(B46,$H$42)+1,MIN(C46,$I$43)-MAX($H$43,$H$42)+1))</f>
        <v>0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1:18" x14ac:dyDescent="0.25">
      <c r="A47" s="112" t="str">
        <f>PlanDados!A18</f>
        <v/>
      </c>
      <c r="B47" s="82">
        <f>IF(A47="",0,IF(MID($A47,1,1)="1",DATEVALUE(CONCATENATE("01/01/",MID($A47,3,4))),DATEVALUE(CONCATENATE("01/07/",MID($A47,3,4)))))</f>
        <v>0</v>
      </c>
      <c r="C47" s="83">
        <f>IF(A47="",0,IF(MID($A47,1,1)="1",DATEVALUE(CONCATENATE("30/06/",MID($A47,3,4))),DATEVALUE(CONCATENATE("31/12/",MID($A47,3,4)))))</f>
        <v>0</v>
      </c>
      <c r="D47" s="83">
        <f t="shared" si="10"/>
        <v>0</v>
      </c>
      <c r="E47" s="83">
        <f>IF(OR(PlanDados!B69="",$H$43&gt;C47,$I$43&lt;B47),0,MIN($I$43,C47)-MAX($H$43,B47)+1)</f>
        <v>0</v>
      </c>
      <c r="F47" s="82">
        <f>MIN(C47,$I$42)-MAX(B47,$H$42)+1</f>
        <v>1</v>
      </c>
      <c r="G47" s="83">
        <f>IF(OR(PlanDados!B69="",$H$43&gt;C47,$I$43&lt;B47),0,MIN($I$43,$I$42,C47)-MAX($H$43,B47)+1)</f>
        <v>0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1:18" x14ac:dyDescent="0.25">
      <c r="A48" s="112" t="str">
        <f>PlanDados!A19</f>
        <v/>
      </c>
      <c r="B48" s="82">
        <f>IF(A48="",0,IF(MID($A48,1,1)="1",DATEVALUE(CONCATENATE("01/01/",MID($A48,3,4))),DATEVALUE(CONCATENATE("01/07/",MID($A48,3,4)))))</f>
        <v>0</v>
      </c>
      <c r="C48" s="83">
        <f>IF(A48="",0,IF(MID($A48,1,1)="1",DATEVALUE(CONCATENATE("30/06/",MID($A48,3,4))),DATEVALUE(CONCATENATE("31/12/",MID($A48,3,4)))))</f>
        <v>0</v>
      </c>
      <c r="D48" s="83">
        <f t="shared" si="10"/>
        <v>0</v>
      </c>
      <c r="E48" s="83">
        <f>IF(OR(PlanDados!B69="",$H$43&gt;C48,$I$43&lt;B48),0,MIN($I$43,C48)-MAX($H$43,B48)+1)</f>
        <v>0</v>
      </c>
      <c r="F48" s="82">
        <f>MIN(C48,$I$42)-MAX(B48,$H$42)+1</f>
        <v>1</v>
      </c>
      <c r="G48" s="83">
        <f>IF(OR(PlanDados!B69="",$H$43&gt;C48,$I$43&lt;B48),0,MIN($I$43,$I$42,C48)-MAX($H$43,B48)+1)</f>
        <v>0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 x14ac:dyDescent="0.25">
      <c r="A49" s="112" t="str">
        <f>PlanDados!A20</f>
        <v/>
      </c>
      <c r="B49" s="82">
        <f>IF(A49="",0,IF(MID($A49,1,1)="1",DATEVALUE(CONCATENATE("01/01/",MID($A49,3,4))),DATEVALUE(CONCATENATE("01/07/",MID($A49,3,4)))))</f>
        <v>0</v>
      </c>
      <c r="C49" s="83">
        <f>IF(A49="",0,IF(MID($A49,1,1)="1",DATEVALUE(CONCATENATE("30/06/",MID($A49,3,4))),DATEVALUE(CONCATENATE("31/12/",MID($A49,3,4)))))</f>
        <v>0</v>
      </c>
      <c r="D49" s="83">
        <f t="shared" si="10"/>
        <v>0</v>
      </c>
      <c r="E49" s="83">
        <f>IF(OR(PlanDados!B69="",$H$43&gt;C49,$I$43&lt;B49),0,MIN($I$43,C49)-MAX($H$43,B49)+1)</f>
        <v>0</v>
      </c>
      <c r="F49" s="82">
        <f>MIN(C49,$I$42)-MAX(B49,$H$42)+1</f>
        <v>1</v>
      </c>
      <c r="G49" s="83">
        <f>IF(OR(PlanDados!B69="",$H$43&gt;C49,$I$43&lt;B49),0,MIN($I$43,$I$42,C49)-MAX($H$43,B49)+1)</f>
        <v>0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1:18" x14ac:dyDescent="0.25">
      <c r="A50" s="113" t="str">
        <f>PlanDados!A21</f>
        <v/>
      </c>
      <c r="B50" s="86">
        <f>IF(A50="",0,IF(MID($A50,1,1)="1",DATEVALUE(CONCATENATE("01/01/",MID($A50,3,4))),DATEVALUE(CONCATENATE("01/07/",MID($A50,3,4)))))</f>
        <v>0</v>
      </c>
      <c r="C50" s="87">
        <f>IF(A50="",0,IF(MID($A50,1,1)="1",DATEVALUE(CONCATENATE("30/06/",MID($A50,3,4))),DATEVALUE(CONCATENATE("31/12/",MID($A50,3,4)))))</f>
        <v>0</v>
      </c>
      <c r="D50" s="87">
        <f>IF(A50="",0,C50-(B50-1))</f>
        <v>0</v>
      </c>
      <c r="E50" s="87">
        <f>IF(OR(PlanDados!B69="",$H$43&gt;C50,$I$43&lt;B50),0,MIN($I$43,C50)-MAX($H$43,B50)+1)</f>
        <v>0</v>
      </c>
      <c r="F50" s="86">
        <f>MIN(C50,$I$42)-MAX(B50,$H$42)+1</f>
        <v>1</v>
      </c>
      <c r="G50" s="87">
        <f>IF(OR(PlanDados!B69="",$H$43&gt;C50,$I$43&lt;B50),0,MIN($I$43,$I$42,C50)-MAX($H$43,B50)+1)</f>
        <v>0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1:18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1:18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1:18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1:18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18" ht="60" x14ac:dyDescent="0.25">
      <c r="A55" s="103" t="s">
        <v>201</v>
      </c>
      <c r="B55" s="170" t="s">
        <v>81</v>
      </c>
      <c r="C55" s="171"/>
      <c r="D55" s="172"/>
      <c r="E55" s="170" t="s">
        <v>82</v>
      </c>
      <c r="F55" s="171"/>
      <c r="G55" s="172"/>
      <c r="H55" s="105" t="s">
        <v>81</v>
      </c>
      <c r="I55" s="105" t="s">
        <v>82</v>
      </c>
      <c r="J55" s="65"/>
      <c r="K55" s="65"/>
      <c r="L55" s="65"/>
      <c r="M55" s="65"/>
      <c r="N55" s="65"/>
      <c r="O55" s="65"/>
      <c r="P55" s="65"/>
      <c r="Q55" s="65"/>
      <c r="R55" s="65"/>
    </row>
    <row r="56" spans="1:18" x14ac:dyDescent="0.25">
      <c r="A56" s="106" t="s">
        <v>6</v>
      </c>
      <c r="B56" s="84">
        <f>PlanDados!$B$10</f>
        <v>0</v>
      </c>
      <c r="C56" s="84">
        <f>PlanDados!$C$10</f>
        <v>0</v>
      </c>
      <c r="D56" s="82">
        <f>PlanDados!$D$10</f>
        <v>0</v>
      </c>
      <c r="E56" s="84" t="str">
        <f>PlanDados!$E$10</f>
        <v/>
      </c>
      <c r="F56" s="84" t="str">
        <f>PlanDados!$F$10</f>
        <v/>
      </c>
      <c r="G56" s="82" t="str">
        <f>PlanDados!$G$10</f>
        <v/>
      </c>
      <c r="H56" s="84">
        <f>IF(ISERR(DATEVALUE(CONCATENATE(B56,"/",C56,"/",D56))),0,DATEVALUE(CONCATENATE(B56,"/",C56,"/",D56)))</f>
        <v>0</v>
      </c>
      <c r="I56" s="65">
        <f>IF(ISERR(DATEVALUE(CONCATENATE(E56,"/",F56,"/",G56))),0,(DATEVALUE(CONCATENATE(E56,"/",F56,"/",G56))))</f>
        <v>0</v>
      </c>
      <c r="J56" s="65"/>
      <c r="K56" s="65"/>
      <c r="L56" s="65"/>
      <c r="M56" s="65"/>
      <c r="N56" s="65"/>
      <c r="O56" s="65"/>
      <c r="P56" s="65"/>
      <c r="Q56" s="65"/>
      <c r="R56" s="65"/>
    </row>
    <row r="57" spans="1:18" x14ac:dyDescent="0.25">
      <c r="A57" s="109" t="s">
        <v>181</v>
      </c>
      <c r="B57" s="97">
        <f>PlanDados!B70</f>
        <v>0</v>
      </c>
      <c r="C57" s="97">
        <f>PlanDados!C70</f>
        <v>0</v>
      </c>
      <c r="D57" s="97">
        <f>PlanDados!D70</f>
        <v>0</v>
      </c>
      <c r="E57" s="97">
        <f>PlanDados!E70</f>
        <v>0</v>
      </c>
      <c r="F57" s="97">
        <f>PlanDados!F70</f>
        <v>0</v>
      </c>
      <c r="G57" s="87">
        <f>PlanDados!G70</f>
        <v>0</v>
      </c>
      <c r="H57" s="87">
        <f>IF(PlanDados!B70="",0,DATEVALUE(CONCATENATE(B57,"/",C57,"/",D57)))</f>
        <v>0</v>
      </c>
      <c r="I57" s="110">
        <f>IF(PlanDados!B70="",0,DATEVALUE(CONCATENATE(E57,"/",F57,"/",G57)))</f>
        <v>0</v>
      </c>
      <c r="J57" s="65"/>
      <c r="K57" s="65"/>
      <c r="L57" s="65"/>
      <c r="M57" s="65"/>
      <c r="N57" s="65"/>
      <c r="O57" s="65"/>
      <c r="P57" s="65"/>
      <c r="Q57" s="65"/>
      <c r="R57" s="65"/>
    </row>
    <row r="58" spans="1:18" ht="45" customHeight="1" x14ac:dyDescent="0.25">
      <c r="A58" s="173" t="s">
        <v>79</v>
      </c>
      <c r="B58" s="176" t="s">
        <v>180</v>
      </c>
      <c r="C58" s="176"/>
      <c r="D58" s="177"/>
      <c r="E58" s="178" t="s">
        <v>202</v>
      </c>
      <c r="F58" s="178" t="s">
        <v>182</v>
      </c>
      <c r="G58" s="178" t="s">
        <v>203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1:18" ht="45" customHeight="1" x14ac:dyDescent="0.25">
      <c r="A59" s="174"/>
      <c r="B59" s="79" t="s">
        <v>81</v>
      </c>
      <c r="C59" s="80" t="s">
        <v>82</v>
      </c>
      <c r="D59" s="80" t="s">
        <v>83</v>
      </c>
      <c r="E59" s="179"/>
      <c r="F59" s="179"/>
      <c r="G59" s="179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1:18" x14ac:dyDescent="0.25">
      <c r="A60" s="112" t="str">
        <f>PlanDados!A17</f>
        <v/>
      </c>
      <c r="B60" s="82">
        <f>IF(A60="",0,IF(MID($A60,1,1)="1",DATEVALUE(CONCATENATE("01/01/",MID($A60,3,4))),DATEVALUE(CONCATENATE("01/07/",MID($A60,3,4)))))</f>
        <v>0</v>
      </c>
      <c r="C60" s="83">
        <f>IF(A60="",0,IF(MID($A60,1,1)="1",DATEVALUE(CONCATENATE("30/06/",MID($A60,3,4))),DATEVALUE(CONCATENATE("31/12/",MID($A60,3,4)))))</f>
        <v>0</v>
      </c>
      <c r="D60" s="83">
        <f>IF(A60="",0,C60-(B60-1))</f>
        <v>0</v>
      </c>
      <c r="E60" s="83">
        <f>IF(OR(PlanDados!B70="",$H$57&gt;C60,$I$57&lt;B60),0,MIN($I$57,C60)-MAX($H$57,B60)+1)</f>
        <v>0</v>
      </c>
      <c r="F60" s="82">
        <f>MIN(C60,$I$56)-MAX(B60,$H$56)+1</f>
        <v>1</v>
      </c>
      <c r="G60" s="83">
        <f>IF(OR(PlanDados!B70="",$H$57&gt;C60,$I$57&lt;B60),0,IF($H$57&lt;=B60,MIN(C60,$I$57)-MAX(B60,$H$56)+1,MIN(C60,$I$57)-MAX($H$57,$H$56)+1))</f>
        <v>0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spans="1:18" x14ac:dyDescent="0.25">
      <c r="A61" s="112" t="str">
        <f>PlanDados!A18</f>
        <v/>
      </c>
      <c r="B61" s="82">
        <f>IF(A61="",0,IF(MID($A61,1,1)="1",DATEVALUE(CONCATENATE("01/01/",MID($A61,3,4))),DATEVALUE(CONCATENATE("01/07/",MID($A61,3,4)))))</f>
        <v>0</v>
      </c>
      <c r="C61" s="83">
        <f>IF(A61="",0,IF(MID($A61,1,1)="1",DATEVALUE(CONCATENATE("30/06/",MID($A61,3,4))),DATEVALUE(CONCATENATE("31/12/",MID($A61,3,4)))))</f>
        <v>0</v>
      </c>
      <c r="D61" s="83">
        <f>IF(A61="",0,C61-(B61-1))</f>
        <v>0</v>
      </c>
      <c r="E61" s="83">
        <f>IF(OR(PlanDados!B70="",$H$57&gt;C61,$I$57&lt;B61),0,MIN($I$57,C61)-MAX($H$57,B61)+1)</f>
        <v>0</v>
      </c>
      <c r="F61" s="82">
        <f>MIN(C61,$I$56)-MAX(B61,$H$56)+1</f>
        <v>1</v>
      </c>
      <c r="G61" s="83">
        <f>IF(OR(PlanDados!B70="",$H$57&gt;C61,$I$57&lt;B61),0,MIN($I$57,$I$56,C61)-MAX($H$57,B61)+1)</f>
        <v>0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x14ac:dyDescent="0.25">
      <c r="A62" s="112" t="str">
        <f>PlanDados!A19</f>
        <v/>
      </c>
      <c r="B62" s="82">
        <f>IF(A62="",0,IF(MID($A62,1,1)="1",DATEVALUE(CONCATENATE("01/01/",MID($A62,3,4))),DATEVALUE(CONCATENATE("01/07/",MID($A62,3,4)))))</f>
        <v>0</v>
      </c>
      <c r="C62" s="83">
        <f>IF(A62="",0,IF(MID($A62,1,1)="1",DATEVALUE(CONCATENATE("30/06/",MID($A62,3,4))),DATEVALUE(CONCATENATE("31/12/",MID($A62,3,4)))))</f>
        <v>0</v>
      </c>
      <c r="D62" s="83">
        <f>IF(A62="",0,C62-(B62-1))</f>
        <v>0</v>
      </c>
      <c r="E62" s="83">
        <f>IF(OR(PlanDados!B70="",$H$57&gt;C62,$I$57&lt;B62),0,MIN($I$57,C62)-MAX($H$57,B62)+1)</f>
        <v>0</v>
      </c>
      <c r="F62" s="82">
        <f>MIN(C62,$I$56)-MAX(B62,$H$56)+1</f>
        <v>1</v>
      </c>
      <c r="G62" s="83">
        <f>IF(OR(PlanDados!B70="",$H$57&gt;C62,$I$57&lt;B62),0,MIN($I$57,$I$56,C62)-MAX($H$57,B62)+1)</f>
        <v>0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spans="1:18" x14ac:dyDescent="0.25">
      <c r="A63" s="112" t="str">
        <f>PlanDados!A20</f>
        <v/>
      </c>
      <c r="B63" s="82">
        <f>IF(A63="",0,IF(MID($A63,1,1)="1",DATEVALUE(CONCATENATE("01/01/",MID($A63,3,4))),DATEVALUE(CONCATENATE("01/07/",MID($A63,3,4)))))</f>
        <v>0</v>
      </c>
      <c r="C63" s="83">
        <f>IF(A63="",0,IF(MID($A63,1,1)="1",DATEVALUE(CONCATENATE("30/06/",MID($A63,3,4))),DATEVALUE(CONCATENATE("31/12/",MID($A63,3,4)))))</f>
        <v>0</v>
      </c>
      <c r="D63" s="83">
        <f>IF(A63="",0,C63-(B63-1))</f>
        <v>0</v>
      </c>
      <c r="E63" s="83">
        <f>IF(OR(PlanDados!B70="",$H$57&gt;C63,$I$57&lt;B63),0,MIN($I$57,C63)-MAX($H$57,B63)+1)</f>
        <v>0</v>
      </c>
      <c r="F63" s="82">
        <f>MIN(C63,$I$56)-MAX(B63,$H$56)+1</f>
        <v>1</v>
      </c>
      <c r="G63" s="83">
        <f>IF(OR(PlanDados!B70="",$H$57&gt;C63,$I$57&lt;B63),0,MIN($I$57,$I$56,C63)-MAX($H$57,B63)+1)</f>
        <v>0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</row>
    <row r="64" spans="1:18" x14ac:dyDescent="0.25">
      <c r="A64" s="113" t="str">
        <f>PlanDados!A21</f>
        <v/>
      </c>
      <c r="B64" s="86">
        <f>IF(A64="",0,IF(MID($A64,1,1)="1",DATEVALUE(CONCATENATE("01/01/",MID($A64,3,4))),DATEVALUE(CONCATENATE("01/07/",MID($A64,3,4)))))</f>
        <v>0</v>
      </c>
      <c r="C64" s="87">
        <f>IF(A64="",0,IF(MID($A64,1,1)="1",DATEVALUE(CONCATENATE("30/06/",MID($A64,3,4))),DATEVALUE(CONCATENATE("31/12/",MID($A64,3,4)))))</f>
        <v>0</v>
      </c>
      <c r="D64" s="87">
        <f>IF(A64="",0,C64-(B64-1))</f>
        <v>0</v>
      </c>
      <c r="E64" s="87">
        <f>IF(OR(PlanDados!B70="",$H$57&gt;C64,$I$57&lt;B64),0,MIN($I$57,C64)-MAX($H$57,B64)+1)</f>
        <v>0</v>
      </c>
      <c r="F64" s="86">
        <f>MIN(C64,$I$56)-MAX(B64,$H$56)+1</f>
        <v>1</v>
      </c>
      <c r="G64" s="87">
        <f>IF(OR(PlanDados!B70="",$H$57&gt;C64,$I$57&lt;B64),0,MIN($I$57,$I$56,C64)-MAX($H$57,B64)+1)</f>
        <v>0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</row>
    <row r="65" spans="1:18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</row>
    <row r="66" spans="1:18" x14ac:dyDescent="0.2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1:18" ht="75" x14ac:dyDescent="0.25">
      <c r="A67" s="103" t="s">
        <v>204</v>
      </c>
      <c r="B67" s="170" t="s">
        <v>81</v>
      </c>
      <c r="C67" s="171"/>
      <c r="D67" s="172"/>
      <c r="E67" s="170" t="s">
        <v>82</v>
      </c>
      <c r="F67" s="171"/>
      <c r="G67" s="172"/>
      <c r="H67" s="105" t="s">
        <v>81</v>
      </c>
      <c r="I67" s="105" t="s">
        <v>82</v>
      </c>
      <c r="J67" s="65"/>
      <c r="K67" s="65"/>
      <c r="L67" s="65"/>
      <c r="M67" s="65"/>
      <c r="N67" s="65"/>
      <c r="O67" s="65"/>
      <c r="P67" s="65"/>
      <c r="Q67" s="65"/>
      <c r="R67" s="65"/>
    </row>
    <row r="68" spans="1:18" x14ac:dyDescent="0.25">
      <c r="A68" s="106" t="s">
        <v>6</v>
      </c>
      <c r="B68" s="84">
        <f>PlanDados!$B$10</f>
        <v>0</v>
      </c>
      <c r="C68" s="84">
        <f>PlanDados!$C$10</f>
        <v>0</v>
      </c>
      <c r="D68" s="82">
        <f>PlanDados!$D$10</f>
        <v>0</v>
      </c>
      <c r="E68" s="84" t="str">
        <f>PlanDados!$E$10</f>
        <v/>
      </c>
      <c r="F68" s="84" t="str">
        <f>PlanDados!$F$10</f>
        <v/>
      </c>
      <c r="G68" s="82" t="str">
        <f>PlanDados!$G$10</f>
        <v/>
      </c>
      <c r="H68" s="84">
        <f>IF(ISERR(DATEVALUE(CONCATENATE(B68,"/",C68,"/",D68))),0,DATEVALUE(CONCATENATE(B68,"/",C68,"/",D68)))</f>
        <v>0</v>
      </c>
      <c r="I68" s="65">
        <f>IF(ISERR(DATEVALUE(CONCATENATE(E68,"/",F68,"/",G68))),0,(DATEVALUE(CONCATENATE(E68,"/",F68,"/",G68))))</f>
        <v>0</v>
      </c>
      <c r="J68" s="65"/>
      <c r="K68" s="65"/>
      <c r="L68" s="65"/>
      <c r="M68" s="65"/>
      <c r="N68" s="65"/>
      <c r="O68" s="65"/>
      <c r="P68" s="65"/>
      <c r="Q68" s="65"/>
      <c r="R68" s="65"/>
    </row>
    <row r="69" spans="1:18" x14ac:dyDescent="0.25">
      <c r="A69" s="109" t="s">
        <v>181</v>
      </c>
      <c r="B69" s="97">
        <f>PlanDados!B71</f>
        <v>0</v>
      </c>
      <c r="C69" s="97">
        <f>PlanDados!C71</f>
        <v>0</v>
      </c>
      <c r="D69" s="97">
        <f>PlanDados!D71</f>
        <v>0</v>
      </c>
      <c r="E69" s="97">
        <f>PlanDados!E71</f>
        <v>0</v>
      </c>
      <c r="F69" s="97">
        <f>PlanDados!F71</f>
        <v>0</v>
      </c>
      <c r="G69" s="87">
        <f>PlanDados!G71</f>
        <v>0</v>
      </c>
      <c r="H69" s="87">
        <f>IF(PlanDados!B71="",0,DATEVALUE(CONCATENATE(B69,"/",C69,"/",D69)))</f>
        <v>0</v>
      </c>
      <c r="I69" s="110">
        <f>IF(PlanDados!B71="",0,DATEVALUE(CONCATENATE(E69,"/",F69,"/",G69)))</f>
        <v>0</v>
      </c>
      <c r="J69" s="65"/>
      <c r="K69" s="65"/>
      <c r="L69" s="65"/>
      <c r="M69" s="65"/>
      <c r="N69" s="65"/>
      <c r="O69" s="65"/>
      <c r="P69" s="65"/>
      <c r="Q69" s="65"/>
      <c r="R69" s="65"/>
    </row>
    <row r="70" spans="1:18" ht="45" customHeight="1" x14ac:dyDescent="0.25">
      <c r="A70" s="173" t="s">
        <v>79</v>
      </c>
      <c r="B70" s="175" t="s">
        <v>180</v>
      </c>
      <c r="C70" s="176"/>
      <c r="D70" s="177"/>
      <c r="E70" s="178" t="s">
        <v>202</v>
      </c>
      <c r="F70" s="178" t="s">
        <v>182</v>
      </c>
      <c r="G70" s="178" t="s">
        <v>203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  <row r="71" spans="1:18" ht="45" customHeight="1" x14ac:dyDescent="0.25">
      <c r="A71" s="174"/>
      <c r="B71" s="79" t="s">
        <v>81</v>
      </c>
      <c r="C71" s="80" t="s">
        <v>82</v>
      </c>
      <c r="D71" s="80" t="s">
        <v>83</v>
      </c>
      <c r="E71" s="179"/>
      <c r="F71" s="179"/>
      <c r="G71" s="179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</row>
    <row r="72" spans="1:18" x14ac:dyDescent="0.25">
      <c r="A72" s="112" t="str">
        <f>PlanDados!A17</f>
        <v/>
      </c>
      <c r="B72" s="82">
        <f>IF(A72="",0,IF(MID($A72,1,1)="1",DATEVALUE(CONCATENATE("01/01/",MID($A72,3,4))),DATEVALUE(CONCATENATE("01/07/",MID($A72,3,4)))))</f>
        <v>0</v>
      </c>
      <c r="C72" s="83">
        <f>IF(A72="",0,IF(MID($A72,1,1)="1",DATEVALUE(CONCATENATE("30/06/",MID($A72,3,4))),DATEVALUE(CONCATENATE("31/12/",MID($A72,3,4)))))</f>
        <v>0</v>
      </c>
      <c r="D72" s="83">
        <f>IF(A72="",0,C72-(B72-1))</f>
        <v>0</v>
      </c>
      <c r="E72" s="83">
        <f>IF(OR(PlanDados!B71="",$H$69&gt;C72,$I$69&lt;B72),0,MIN($I$69,C72)-MAX($H$69,B72)+1)</f>
        <v>0</v>
      </c>
      <c r="F72" s="82">
        <f>MIN(C72,$I$68)-MAX(B72,$H$68)+1</f>
        <v>1</v>
      </c>
      <c r="G72" s="83">
        <f>IF(OR(PlanDados!B71="",$H$69&gt;C72,$I$69&lt;B72),0,IF($H$69&lt;=B72,MIN(C72,$I$69)-MAX(B72,$H$68)+1,MIN(C72,$I$69)-MAX($H$69,$H$68)+1))</f>
        <v>0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1:18" x14ac:dyDescent="0.25">
      <c r="A73" s="112" t="str">
        <f>PlanDados!A18</f>
        <v/>
      </c>
      <c r="B73" s="82">
        <f>IF(A73="",0,IF(MID($A73,1,1)="1",DATEVALUE(CONCATENATE("01/01/",MID($A73,3,4))),DATEVALUE(CONCATENATE("01/07/",MID($A73,3,4)))))</f>
        <v>0</v>
      </c>
      <c r="C73" s="83">
        <f>IF(A73="",0,IF(MID($A73,1,1)="1",DATEVALUE(CONCATENATE("30/06/",MID($A73,3,4))),DATEVALUE(CONCATENATE("31/12/",MID($A73,3,4)))))</f>
        <v>0</v>
      </c>
      <c r="D73" s="83">
        <f>IF(A73="",0,C73-(B73-1))</f>
        <v>0</v>
      </c>
      <c r="E73" s="83">
        <f>IF(OR(PlanDados!B71="",$H$69&gt;C73,$I$69&lt;B73),0,MIN($I$69,C73)-MAX($H$69,B73)+1)</f>
        <v>0</v>
      </c>
      <c r="F73" s="82">
        <f>MIN(C73,$I$68)-MAX(B73,$H$68)+1</f>
        <v>1</v>
      </c>
      <c r="G73" s="83">
        <f>IF(OR(PlanDados!B71="",$H$69&gt;C73,$I$69&lt;B73),0,MIN($I$69,$I$68,C73)-MAX($H$69,B73)+1)</f>
        <v>0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1:18" x14ac:dyDescent="0.25">
      <c r="A74" s="112" t="str">
        <f>PlanDados!A19</f>
        <v/>
      </c>
      <c r="B74" s="82">
        <f>IF(A74="",0,IF(MID($A74,1,1)="1",DATEVALUE(CONCATENATE("01/01/",MID($A74,3,4))),DATEVALUE(CONCATENATE("01/07/",MID($A74,3,4)))))</f>
        <v>0</v>
      </c>
      <c r="C74" s="83">
        <f>IF(A74="",0,IF(MID($A74,1,1)="1",DATEVALUE(CONCATENATE("30/06/",MID($A74,3,4))),DATEVALUE(CONCATENATE("31/12/",MID($A74,3,4)))))</f>
        <v>0</v>
      </c>
      <c r="D74" s="83">
        <f>IF(A74="",0,C74-(B74-1))</f>
        <v>0</v>
      </c>
      <c r="E74" s="83">
        <f>IF(OR(PlanDados!B71="",$H$69&gt;C74,$I$69&lt;B74),0,MIN($I$69,C74)-MAX($H$69,B74)+1)</f>
        <v>0</v>
      </c>
      <c r="F74" s="82">
        <f>MIN(C74,$I$68)-MAX(B74,$H$68)+1</f>
        <v>1</v>
      </c>
      <c r="G74" s="83">
        <f>IF(OR(PlanDados!B71="",$H$69&gt;C74,$I$69&lt;B74),0,MIN($I$69,$I$68,C74)-MAX($H$69,B74)+1)</f>
        <v>0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8" x14ac:dyDescent="0.25">
      <c r="A75" s="112" t="str">
        <f>PlanDados!A20</f>
        <v/>
      </c>
      <c r="B75" s="82">
        <f>IF(A75="",0,IF(MID($A75,1,1)="1",DATEVALUE(CONCATENATE("01/01/",MID($A75,3,4))),DATEVALUE(CONCATENATE("01/07/",MID($A75,3,4)))))</f>
        <v>0</v>
      </c>
      <c r="C75" s="83">
        <f>IF(A75="",0,IF(MID($A75,1,1)="1",DATEVALUE(CONCATENATE("30/06/",MID($A75,3,4))),DATEVALUE(CONCATENATE("31/12/",MID($A75,3,4)))))</f>
        <v>0</v>
      </c>
      <c r="D75" s="83">
        <f>IF(A75="",0,C75-(B75-1))</f>
        <v>0</v>
      </c>
      <c r="E75" s="83">
        <f>IF(OR(PlanDados!B71="",$H$69&gt;C75,$I$69&lt;B75),0,MIN($I$69,C75)-MAX($H$69,B75)+1)</f>
        <v>0</v>
      </c>
      <c r="F75" s="82">
        <f>MIN(C75,$I$68)-MAX(B75,$H$68)+1</f>
        <v>1</v>
      </c>
      <c r="G75" s="83">
        <f>IF(OR(PlanDados!B71="",$H$69&gt;C75,$I$69&lt;B75),0,MIN($I$69,$I$68,C75)-MAX($H$69,B75)+1)</f>
        <v>0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1:18" x14ac:dyDescent="0.25">
      <c r="A76" s="113" t="str">
        <f>PlanDados!A21</f>
        <v/>
      </c>
      <c r="B76" s="86">
        <f>IF(A76="",0,IF(MID($A76,1,1)="1",DATEVALUE(CONCATENATE("01/01/",MID($A76,3,4))),DATEVALUE(CONCATENATE("01/07/",MID($A76,3,4)))))</f>
        <v>0</v>
      </c>
      <c r="C76" s="87">
        <f>IF(A76="",0,IF(MID($A76,1,1)="1",DATEVALUE(CONCATENATE("30/06/",MID($A76,3,4))),DATEVALUE(CONCATENATE("31/12/",MID($A76,3,4)))))</f>
        <v>0</v>
      </c>
      <c r="D76" s="87">
        <f>IF(A76="",0,C76-(B76-1))</f>
        <v>0</v>
      </c>
      <c r="E76" s="87">
        <f>IF(OR(PlanDados!B71="",$H$69&gt;C76,$I$69&lt;B76),0,MIN($I$69,C76)-MAX($H$69,B76)+1)</f>
        <v>0</v>
      </c>
      <c r="F76" s="86">
        <f>MIN(C76,$I$68)-MAX(B76,$H$68)+1</f>
        <v>1</v>
      </c>
      <c r="G76" s="87">
        <f>IF(OR(PlanDados!B71="",$H$69&gt;C76,$I$69&lt;B76),0,MIN($I$69,$I$68,C76)-MAX($H$69,B76)+1)</f>
        <v>0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1:18" x14ac:dyDescent="0.2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</row>
    <row r="78" spans="1:18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1:18" x14ac:dyDescent="0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1:18" x14ac:dyDescent="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1:18" x14ac:dyDescent="0.2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1:18" x14ac:dyDescent="0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1:18" x14ac:dyDescent="0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1:18" x14ac:dyDescent="0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</sheetData>
  <sheetProtection password="CCB2" sheet="1" objects="1" scenarios="1" selectLockedCells="1"/>
  <mergeCells count="56">
    <mergeCell ref="B41:D41"/>
    <mergeCell ref="E41:G41"/>
    <mergeCell ref="A44:A45"/>
    <mergeCell ref="B44:D44"/>
    <mergeCell ref="E44:E45"/>
    <mergeCell ref="F44:F45"/>
    <mergeCell ref="G44:G45"/>
    <mergeCell ref="L30:L31"/>
    <mergeCell ref="O30:O31"/>
    <mergeCell ref="P30:P31"/>
    <mergeCell ref="Q30:Q31"/>
    <mergeCell ref="R30:R31"/>
    <mergeCell ref="N30:N31"/>
    <mergeCell ref="M30:M31"/>
    <mergeCell ref="R4:R5"/>
    <mergeCell ref="O4:O5"/>
    <mergeCell ref="P4:P5"/>
    <mergeCell ref="G4:G5"/>
    <mergeCell ref="Q4:Q5"/>
    <mergeCell ref="L4:L5"/>
    <mergeCell ref="N4:N5"/>
    <mergeCell ref="M4:M5"/>
    <mergeCell ref="B27:D27"/>
    <mergeCell ref="E27:G27"/>
    <mergeCell ref="A30:A31"/>
    <mergeCell ref="B30:D30"/>
    <mergeCell ref="E30:E31"/>
    <mergeCell ref="F30:F31"/>
    <mergeCell ref="G30:G31"/>
    <mergeCell ref="B13:D13"/>
    <mergeCell ref="E13:G13"/>
    <mergeCell ref="A16:A17"/>
    <mergeCell ref="B16:D16"/>
    <mergeCell ref="E16:E17"/>
    <mergeCell ref="F16:F17"/>
    <mergeCell ref="G16:G17"/>
    <mergeCell ref="B1:D1"/>
    <mergeCell ref="E1:G1"/>
    <mergeCell ref="E4:E5"/>
    <mergeCell ref="F4:F5"/>
    <mergeCell ref="A4:A5"/>
    <mergeCell ref="B4:D4"/>
    <mergeCell ref="B55:D55"/>
    <mergeCell ref="E55:G55"/>
    <mergeCell ref="A58:A59"/>
    <mergeCell ref="B58:D58"/>
    <mergeCell ref="E58:E59"/>
    <mergeCell ref="F58:F59"/>
    <mergeCell ref="G58:G59"/>
    <mergeCell ref="B67:D67"/>
    <mergeCell ref="E67:G67"/>
    <mergeCell ref="A70:A71"/>
    <mergeCell ref="B70:D70"/>
    <mergeCell ref="E70:E71"/>
    <mergeCell ref="F70:F71"/>
    <mergeCell ref="G70:G71"/>
  </mergeCells>
  <pageMargins left="0.51181102362204722" right="0.51181102362204722" top="0.59055118110236227" bottom="0.59055118110236227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workbookViewId="0"/>
  </sheetViews>
  <sheetFormatPr defaultRowHeight="15" x14ac:dyDescent="0.25"/>
  <cols>
    <col min="1" max="9" width="12.7109375" customWidth="1"/>
    <col min="10" max="11" width="4.7109375" customWidth="1"/>
  </cols>
  <sheetData>
    <row r="1" spans="1:11" ht="45" customHeight="1" x14ac:dyDescent="0.25">
      <c r="A1" s="103"/>
      <c r="B1" s="170" t="s">
        <v>81</v>
      </c>
      <c r="C1" s="171"/>
      <c r="D1" s="172"/>
      <c r="E1" s="170" t="s">
        <v>82</v>
      </c>
      <c r="F1" s="171"/>
      <c r="G1" s="172"/>
      <c r="H1" s="104" t="s">
        <v>81</v>
      </c>
      <c r="I1" s="105" t="s">
        <v>82</v>
      </c>
      <c r="J1" s="67"/>
      <c r="K1" s="67"/>
    </row>
    <row r="2" spans="1:11" x14ac:dyDescent="0.25">
      <c r="A2" s="106" t="s">
        <v>6</v>
      </c>
      <c r="B2" s="84">
        <f>PlanDados!$B$10</f>
        <v>0</v>
      </c>
      <c r="C2" s="94">
        <f>PlanDados!$C$10</f>
        <v>0</v>
      </c>
      <c r="D2" s="82">
        <f>PlanDados!$D$10</f>
        <v>0</v>
      </c>
      <c r="E2" s="84" t="str">
        <f>PlanDados!$E$10</f>
        <v/>
      </c>
      <c r="F2" s="84" t="str">
        <f>PlanDados!$F$10</f>
        <v/>
      </c>
      <c r="G2" s="84" t="str">
        <f>PlanDados!$G$10</f>
        <v/>
      </c>
      <c r="H2" s="107">
        <f>IF(ISERR(DATEVALUE(CONCATENATE(B2,"/",C2,"/",D2))),0,DATEVALUE(CONCATENATE(B2,"/",C2,"/",D2)))</f>
        <v>0</v>
      </c>
      <c r="I2" s="65">
        <f>IF(ISERR(DATEVALUE(CONCATENATE(E2,"/",F2,"/",G2))),0,(DATEVALUE(CONCATENATE(E2,"/",F2,"/",G2))))</f>
        <v>0</v>
      </c>
      <c r="J2" s="67"/>
      <c r="K2" s="67"/>
    </row>
    <row r="3" spans="1:11" x14ac:dyDescent="0.25">
      <c r="A3" s="108" t="s">
        <v>236</v>
      </c>
      <c r="B3" s="83">
        <f>PlanDados!B31</f>
        <v>1</v>
      </c>
      <c r="C3" s="83">
        <f>PlanDados!C31</f>
        <v>0</v>
      </c>
      <c r="D3" s="83">
        <f>PlanDados!D31</f>
        <v>0</v>
      </c>
      <c r="E3" s="83">
        <f>PlanDados!E31</f>
        <v>0</v>
      </c>
      <c r="F3" s="83">
        <f>PlanDados!F31</f>
        <v>0</v>
      </c>
      <c r="G3" s="83">
        <f>PlanDados!G31</f>
        <v>0</v>
      </c>
      <c r="H3" s="107">
        <f>IF(ISERR(DATEVALUE(CONCATENATE(B3,"/",C3,"/",D3))),0,DATEVALUE(CONCATENATE(B3,"/",C3,"/",D3)))</f>
        <v>0</v>
      </c>
      <c r="I3" s="65">
        <f>IF(ISERR(DATEVALUE(CONCATENATE(E3,"/",F3,"/",G3))),0,(DATEVALUE(CONCATENATE(E3,"/",F3,"/",G3))))</f>
        <v>0</v>
      </c>
      <c r="J3" s="67"/>
      <c r="K3" s="67"/>
    </row>
    <row r="4" spans="1:11" x14ac:dyDescent="0.25">
      <c r="A4" s="109" t="s">
        <v>237</v>
      </c>
      <c r="B4" s="87">
        <f>PlanDados!B32</f>
        <v>0</v>
      </c>
      <c r="C4" s="87">
        <f>PlanDados!C32</f>
        <v>0</v>
      </c>
      <c r="D4" s="87">
        <f>PlanDados!D32</f>
        <v>0</v>
      </c>
      <c r="E4" s="87">
        <f>PlanDados!E32</f>
        <v>0</v>
      </c>
      <c r="F4" s="87">
        <f>PlanDados!F32</f>
        <v>0</v>
      </c>
      <c r="G4" s="87">
        <f>PlanDados!G32</f>
        <v>0</v>
      </c>
      <c r="H4" s="97">
        <f>IF(ISERR(DATEVALUE(CONCATENATE(B4,"/",C4,"/",D4))),0,DATEVALUE(CONCATENATE(B4,"/",C4,"/",D4)))</f>
        <v>0</v>
      </c>
      <c r="I4" s="110">
        <f>IF(ISERR(DATEVALUE(CONCATENATE(E4,"/",F4,"/",G4))),0,(DATEVALUE(CONCATENATE(E4,"/",F4,"/",G4))))</f>
        <v>0</v>
      </c>
      <c r="J4" s="67"/>
      <c r="K4" s="67"/>
    </row>
    <row r="5" spans="1:11" ht="45" customHeight="1" x14ac:dyDescent="0.25">
      <c r="A5" s="173" t="s">
        <v>79</v>
      </c>
      <c r="B5" s="175" t="s">
        <v>180</v>
      </c>
      <c r="C5" s="176"/>
      <c r="D5" s="177"/>
      <c r="E5" s="178" t="s">
        <v>238</v>
      </c>
      <c r="F5" s="178" t="s">
        <v>219</v>
      </c>
      <c r="G5" s="178" t="s">
        <v>240</v>
      </c>
      <c r="H5" s="65"/>
      <c r="I5" s="65"/>
      <c r="J5" s="67"/>
      <c r="K5" s="67"/>
    </row>
    <row r="6" spans="1:11" ht="45" customHeight="1" x14ac:dyDescent="0.25">
      <c r="A6" s="174"/>
      <c r="B6" s="79" t="s">
        <v>81</v>
      </c>
      <c r="C6" s="80" t="s">
        <v>82</v>
      </c>
      <c r="D6" s="80" t="s">
        <v>83</v>
      </c>
      <c r="E6" s="179"/>
      <c r="F6" s="179"/>
      <c r="G6" s="179"/>
      <c r="H6" s="65"/>
      <c r="I6" s="65"/>
      <c r="J6" s="67"/>
      <c r="K6" s="67"/>
    </row>
    <row r="7" spans="1:11" x14ac:dyDescent="0.25">
      <c r="A7" s="111" t="str">
        <f>PlanDados!A17</f>
        <v/>
      </c>
      <c r="B7" s="82">
        <f>IF(A7="",0,IF(MID($A7,1,1)="1",DATEVALUE(CONCATENATE("01/01/",MID($A7,3,4))),DATEVALUE(CONCATENATE("01/07/",MID($A7,3,4)))))</f>
        <v>0</v>
      </c>
      <c r="C7" s="83">
        <f>IF(A7="",0,IF(MID($A7,1,1)="1",DATEVALUE(CONCATENATE("30/06/",MID($A7,3,4))),DATEVALUE(CONCATENATE("31/12/",MID($A7,3,4)))))</f>
        <v>0</v>
      </c>
      <c r="D7" s="83">
        <f>C7-(B7-1)</f>
        <v>1</v>
      </c>
      <c r="E7" s="83">
        <f>IF(OR(PlanDados!C31="",$H$3&gt;C7,$I$3&lt;B7),0,MIN($I$3,C7)-MAX($H$3,B7)+1)</f>
        <v>0</v>
      </c>
      <c r="F7" s="82">
        <f>MIN(C7,$I$2)-MAX(B7,$H$2)+1</f>
        <v>1</v>
      </c>
      <c r="G7" s="83">
        <f>IF(OR(PlanDados!C31="",$H$3&gt;C7,$I$3&lt;B7),0,IF($H$3&lt;=B7,MIN(C7,$I$3)-MAX(B7,$H$2)+1,MIN(C7,$I$3)-MAX($H$3,$H$2)+1))</f>
        <v>0</v>
      </c>
      <c r="H7" s="65"/>
      <c r="I7" s="65"/>
      <c r="J7" s="67"/>
      <c r="K7" s="67"/>
    </row>
    <row r="8" spans="1:11" x14ac:dyDescent="0.25">
      <c r="A8" s="112" t="str">
        <f>PlanDados!A18</f>
        <v/>
      </c>
      <c r="B8" s="82">
        <f>IF(A8="",0,IF(MID($A8,1,1)="1",DATEVALUE(CONCATENATE("01/01/",MID($A8,3,4))),DATEVALUE(CONCATENATE("01/07/",MID($A8,3,4)))))</f>
        <v>0</v>
      </c>
      <c r="C8" s="83">
        <f>IF(A8="",0,IF(MID($A8,1,1)="1",DATEVALUE(CONCATENATE("30/06/",MID($A8,3,4))),DATEVALUE(CONCATENATE("31/12/",MID($A8,3,4)))))</f>
        <v>0</v>
      </c>
      <c r="D8" s="83">
        <f t="shared" ref="D8:D10" si="0">C8-(B8-1)</f>
        <v>1</v>
      </c>
      <c r="E8" s="83">
        <f>IF(OR(PlanDados!C31="",$H$3&gt;C8,$I$3&lt;B8),0,MIN($I$3,C8)-MAX($H$3,B8)+1)</f>
        <v>0</v>
      </c>
      <c r="F8" s="82">
        <f>MIN(C8,$I$2)-MAX(B8,$H$2)+1</f>
        <v>1</v>
      </c>
      <c r="G8" s="83">
        <f>IF(OR(PlanDados!C31="",$H$3&gt;C8,$I$3&lt;B8),0,MIN($I$3,$I$2,C8)-MAX($H$3,B8)+1)</f>
        <v>0</v>
      </c>
      <c r="H8" s="65"/>
      <c r="I8" s="65"/>
      <c r="J8" s="67"/>
      <c r="K8" s="67"/>
    </row>
    <row r="9" spans="1:11" x14ac:dyDescent="0.25">
      <c r="A9" s="112" t="str">
        <f>PlanDados!A19</f>
        <v/>
      </c>
      <c r="B9" s="82">
        <f>IF(A9="",0,IF(MID($A9,1,1)="1",DATEVALUE(CONCATENATE("01/01/",MID($A9,3,4))),DATEVALUE(CONCATENATE("01/07/",MID($A9,3,4)))))</f>
        <v>0</v>
      </c>
      <c r="C9" s="83">
        <f>IF(A9="",0,IF(MID($A9,1,1)="1",DATEVALUE(CONCATENATE("30/06/",MID($A9,3,4))),DATEVALUE(CONCATENATE("31/12/",MID($A9,3,4)))))</f>
        <v>0</v>
      </c>
      <c r="D9" s="83">
        <f t="shared" si="0"/>
        <v>1</v>
      </c>
      <c r="E9" s="83">
        <f>IF(OR(PlanDados!C31="",$H$3&gt;C9,$I$3&lt;B9),0,MIN($I$3,C9)-MAX($H$3,B9)+1)</f>
        <v>0</v>
      </c>
      <c r="F9" s="82">
        <f>MIN(C9,$I$2)-MAX(B9,$H$2)+1</f>
        <v>1</v>
      </c>
      <c r="G9" s="83">
        <f>IF(OR(PlanDados!C31="",$H$3&gt;C9,$I$3&lt;B9),0,MIN($I$3,$I$2,C9)-MAX($H$3,B9)+1)</f>
        <v>0</v>
      </c>
      <c r="H9" s="65"/>
      <c r="I9" s="65"/>
      <c r="J9" s="67"/>
      <c r="K9" s="67"/>
    </row>
    <row r="10" spans="1:11" x14ac:dyDescent="0.25">
      <c r="A10" s="112" t="str">
        <f>PlanDados!A20</f>
        <v/>
      </c>
      <c r="B10" s="82">
        <f>IF(A10="",0,IF(MID($A10,1,1)="1",DATEVALUE(CONCATENATE("01/01/",MID($A10,3,4))),DATEVALUE(CONCATENATE("01/07/",MID($A10,3,4)))))</f>
        <v>0</v>
      </c>
      <c r="C10" s="83">
        <f>IF(A10="",0,IF(MID($A10,1,1)="1",DATEVALUE(CONCATENATE("30/06/",MID($A10,3,4))),DATEVALUE(CONCATENATE("31/12/",MID($A10,3,4)))))</f>
        <v>0</v>
      </c>
      <c r="D10" s="83">
        <f t="shared" si="0"/>
        <v>1</v>
      </c>
      <c r="E10" s="83">
        <f>IF(OR(PlanDados!C31="",$H$3&gt;C10,$I$3&lt;B10),0,MIN($I$3,C10)-MAX($H$3,B10)+1)</f>
        <v>0</v>
      </c>
      <c r="F10" s="82">
        <f>MIN(C10,$I$2)-MAX(B10,$H$2)+1</f>
        <v>1</v>
      </c>
      <c r="G10" s="83">
        <f>IF(OR(PlanDados!C31="",$H$3&gt;C10,$I$3&lt;B10),0,MIN($I$3,$I$2,C10)-MAX($H$3,B10)+1)</f>
        <v>0</v>
      </c>
      <c r="H10" s="65"/>
      <c r="I10" s="65"/>
      <c r="J10" s="67"/>
      <c r="K10" s="67"/>
    </row>
    <row r="11" spans="1:11" x14ac:dyDescent="0.25">
      <c r="A11" s="113" t="str">
        <f>PlanDados!A21</f>
        <v/>
      </c>
      <c r="B11" s="86">
        <f>IF(A11="",0,IF(MID($A11,1,1)="1",DATEVALUE(CONCATENATE("01/01/",MID($A11,3,4))),DATEVALUE(CONCATENATE("01/07/",MID($A11,3,4)))))</f>
        <v>0</v>
      </c>
      <c r="C11" s="87">
        <f>IF(A11="",0,IF(MID($A11,1,1)="1",DATEVALUE(CONCATENATE("30/06/",MID($A11,3,4))),DATEVALUE(CONCATENATE("31/12/",MID($A11,3,4)))))</f>
        <v>0</v>
      </c>
      <c r="D11" s="87">
        <f>C11-(B11-1)</f>
        <v>1</v>
      </c>
      <c r="E11" s="87">
        <f>IF(OR(PlanDados!C31="",$H$3&gt;C11,$I$3&lt;B11),0,MIN($I$3,C11)-MAX($H$3,B11)+1)</f>
        <v>0</v>
      </c>
      <c r="F11" s="86">
        <f>MIN(C11,$I$2)-MAX(B11,$H$2)+1</f>
        <v>1</v>
      </c>
      <c r="G11" s="87">
        <f>IF(OR(PlanDados!C31="",$H$3&gt;C11,$I$3&lt;B11),0,MIN($I$3,$I$2,C11)-MAX($H$3,B11)+1)</f>
        <v>0</v>
      </c>
      <c r="H11" s="65"/>
      <c r="I11" s="65"/>
      <c r="J11" s="67"/>
      <c r="K11" s="67"/>
    </row>
    <row r="12" spans="1:11" ht="45" customHeight="1" x14ac:dyDescent="0.25">
      <c r="A12" s="173" t="s">
        <v>79</v>
      </c>
      <c r="B12" s="176" t="s">
        <v>180</v>
      </c>
      <c r="C12" s="176"/>
      <c r="D12" s="177"/>
      <c r="E12" s="178" t="s">
        <v>239</v>
      </c>
      <c r="F12" s="178" t="s">
        <v>219</v>
      </c>
      <c r="G12" s="178" t="s">
        <v>241</v>
      </c>
      <c r="H12" s="65"/>
      <c r="I12" s="65"/>
      <c r="J12" s="67"/>
      <c r="K12" s="67"/>
    </row>
    <row r="13" spans="1:11" ht="45" customHeight="1" x14ac:dyDescent="0.25">
      <c r="A13" s="174"/>
      <c r="B13" s="79" t="s">
        <v>81</v>
      </c>
      <c r="C13" s="80" t="s">
        <v>82</v>
      </c>
      <c r="D13" s="80" t="s">
        <v>83</v>
      </c>
      <c r="E13" s="179"/>
      <c r="F13" s="179"/>
      <c r="G13" s="179"/>
      <c r="H13" s="65"/>
      <c r="I13" s="65"/>
      <c r="J13" s="67"/>
      <c r="K13" s="67"/>
    </row>
    <row r="14" spans="1:11" x14ac:dyDescent="0.25">
      <c r="A14" s="112" t="str">
        <f>PlanDados!A17</f>
        <v/>
      </c>
      <c r="B14" s="82">
        <f>IF(A14="",0,IF(MID($A14,1,1)="1",DATEVALUE(CONCATENATE("01/01/",MID($A14,3,4))),DATEVALUE(CONCATENATE("01/07/",MID($A14,3,4)))))</f>
        <v>0</v>
      </c>
      <c r="C14" s="83">
        <f>IF(A14="",0,IF(MID($A14,1,1)="1",DATEVALUE(CONCATENATE("30/06/",MID($A14,3,4))),DATEVALUE(CONCATENATE("31/12/",MID($A14,3,4)))))</f>
        <v>0</v>
      </c>
      <c r="D14" s="83">
        <f>C14-(B14-1)</f>
        <v>1</v>
      </c>
      <c r="E14" s="83">
        <f>IF(OR(PlanDados!B32="",$H$4&gt;C14,$I$4&lt;B14),0,MIN($I$4,C14)-MAX($H$4,B14)+1)</f>
        <v>0</v>
      </c>
      <c r="F14" s="82">
        <f>MIN(C14,$I$2)-MAX(B14,$H$2)+1</f>
        <v>1</v>
      </c>
      <c r="G14" s="83">
        <f>IF(OR(PlanDados!B32="",$H$4&gt;C14,$I$4&lt;B14),0,IF($H$4&lt;=B14,MIN(C14,$I$4)-MAX(B14,$H$2)+1,MIN(C14,$I$4)-MAX($H$4,$H$2)+1))</f>
        <v>0</v>
      </c>
      <c r="H14" s="65"/>
      <c r="I14" s="65"/>
      <c r="J14" s="67"/>
      <c r="K14" s="67"/>
    </row>
    <row r="15" spans="1:11" x14ac:dyDescent="0.25">
      <c r="A15" s="112" t="str">
        <f>PlanDados!A18</f>
        <v/>
      </c>
      <c r="B15" s="82">
        <f>IF(A15="",0,IF(MID($A15,1,1)="1",DATEVALUE(CONCATENATE("01/01/",MID($A15,3,4))),DATEVALUE(CONCATENATE("01/07/",MID($A15,3,4)))))</f>
        <v>0</v>
      </c>
      <c r="C15" s="83">
        <f>IF(A15="",0,IF(MID($A15,1,1)="1",DATEVALUE(CONCATENATE("30/06/",MID($A15,3,4))),DATEVALUE(CONCATENATE("31/12/",MID($A15,3,4)))))</f>
        <v>0</v>
      </c>
      <c r="D15" s="83">
        <f t="shared" ref="D15:D17" si="1">C15-(B15-1)</f>
        <v>1</v>
      </c>
      <c r="E15" s="83">
        <f>IF(OR(PlanDados!B32="",$H$4&gt;C15,$I$4&lt;B15),0,MIN($I$4,C15)-MAX($H$4,B15)+1)</f>
        <v>0</v>
      </c>
      <c r="F15" s="82">
        <f>MIN(C15,$I$2)-MAX(B15,$H$2)+1</f>
        <v>1</v>
      </c>
      <c r="G15" s="83">
        <f>IF(OR(PlanDados!B32="",$H$4&gt;C15,$I$4&lt;B15),0,MIN($I$4,$I$2,C15)-MAX($H$4,B15)+1)</f>
        <v>0</v>
      </c>
      <c r="H15" s="65"/>
      <c r="I15" s="65"/>
      <c r="J15" s="67"/>
      <c r="K15" s="67"/>
    </row>
    <row r="16" spans="1:11" x14ac:dyDescent="0.25">
      <c r="A16" s="112" t="str">
        <f>PlanDados!A19</f>
        <v/>
      </c>
      <c r="B16" s="82">
        <f>IF(A16="",0,IF(MID($A16,1,1)="1",DATEVALUE(CONCATENATE("01/01/",MID($A16,3,4))),DATEVALUE(CONCATENATE("01/07/",MID($A16,3,4)))))</f>
        <v>0</v>
      </c>
      <c r="C16" s="83">
        <f>IF(A16="",0,IF(MID($A16,1,1)="1",DATEVALUE(CONCATENATE("30/06/",MID($A16,3,4))),DATEVALUE(CONCATENATE("31/12/",MID($A16,3,4)))))</f>
        <v>0</v>
      </c>
      <c r="D16" s="83">
        <f t="shared" si="1"/>
        <v>1</v>
      </c>
      <c r="E16" s="83">
        <f>IF(OR(PlanDados!B32="",$H$4&gt;C16,$I$4&lt;B16),0,MIN($I$4,C16)-MAX($H$4,B16)+1)</f>
        <v>0</v>
      </c>
      <c r="F16" s="82">
        <f>MIN(C16,$I$2)-MAX(B16,$H$2)+1</f>
        <v>1</v>
      </c>
      <c r="G16" s="83">
        <f>IF(OR(PlanDados!B32="",$H$4&gt;C16,$I$4&lt;B16),0,MIN($I$4,$I$2,C16)-MAX($H$4,B16)+1)</f>
        <v>0</v>
      </c>
      <c r="H16" s="65"/>
      <c r="I16" s="65"/>
      <c r="J16" s="67"/>
      <c r="K16" s="67"/>
    </row>
    <row r="17" spans="1:11" x14ac:dyDescent="0.25">
      <c r="A17" s="112" t="str">
        <f>PlanDados!A20</f>
        <v/>
      </c>
      <c r="B17" s="82">
        <f>IF(A17="",0,IF(MID($A17,1,1)="1",DATEVALUE(CONCATENATE("01/01/",MID($A17,3,4))),DATEVALUE(CONCATENATE("01/07/",MID($A17,3,4)))))</f>
        <v>0</v>
      </c>
      <c r="C17" s="83">
        <f>IF(A17="",0,IF(MID($A17,1,1)="1",DATEVALUE(CONCATENATE("30/06/",MID($A17,3,4))),DATEVALUE(CONCATENATE("31/12/",MID($A17,3,4)))))</f>
        <v>0</v>
      </c>
      <c r="D17" s="83">
        <f t="shared" si="1"/>
        <v>1</v>
      </c>
      <c r="E17" s="83">
        <f>IF(OR(PlanDados!B32="",$H$4&gt;C17,$I$4&lt;B17),0,MIN($I$4,C17)-MAX($H$4,B17)+1)</f>
        <v>0</v>
      </c>
      <c r="F17" s="82">
        <f>MIN(C17,$I$2)-MAX(B17,$H$2)+1</f>
        <v>1</v>
      </c>
      <c r="G17" s="83">
        <f>IF(OR(PlanDados!B32="",$H$4&gt;C17,$I$4&lt;B17),0,MIN($I$4,$I$2,C17)-MAX($H$4,B17)+1)</f>
        <v>0</v>
      </c>
      <c r="H17" s="65"/>
      <c r="I17" s="65"/>
      <c r="J17" s="67"/>
      <c r="K17" s="67"/>
    </row>
    <row r="18" spans="1:11" x14ac:dyDescent="0.25">
      <c r="A18" s="113" t="str">
        <f>PlanDados!A21</f>
        <v/>
      </c>
      <c r="B18" s="86">
        <f>IF(A18="",0,IF(MID($A18,1,1)="1",DATEVALUE(CONCATENATE("01/01/",MID($A18,3,4))),DATEVALUE(CONCATENATE("01/07/",MID($A18,3,4)))))</f>
        <v>0</v>
      </c>
      <c r="C18" s="87">
        <f>IF(A18="",0,IF(MID($A18,1,1)="1",DATEVALUE(CONCATENATE("30/06/",MID($A18,3,4))),DATEVALUE(CONCATENATE("31/12/",MID($A18,3,4)))))</f>
        <v>0</v>
      </c>
      <c r="D18" s="87">
        <f>C18-(B18-1)</f>
        <v>1</v>
      </c>
      <c r="E18" s="87">
        <f>IF(OR(PlanDados!B32="",$H$4&gt;C18,$I$4&lt;B18),0,MIN($I$4,C18)-MAX($H$4,B18)+1)</f>
        <v>0</v>
      </c>
      <c r="F18" s="86">
        <f>MIN(C18,$I$2)-MAX(B18,$H$2)+1</f>
        <v>1</v>
      </c>
      <c r="G18" s="87">
        <f>IF(OR(PlanDados!B32="",$H$4&gt;C18,$I$4&lt;B18),0,MIN($I$4,$I$2,C18)-MAX($H$4,B18)+1)</f>
        <v>0</v>
      </c>
      <c r="H18" s="65"/>
      <c r="I18" s="65"/>
      <c r="J18" s="67"/>
      <c r="K18" s="67"/>
    </row>
    <row r="19" spans="1:11" x14ac:dyDescent="0.25">
      <c r="A19" s="65"/>
      <c r="B19" s="65"/>
      <c r="C19" s="65"/>
      <c r="D19" s="65"/>
      <c r="E19" s="65"/>
      <c r="F19" s="65"/>
      <c r="G19" s="65"/>
      <c r="H19" s="65"/>
      <c r="I19" s="65"/>
      <c r="J19" s="67"/>
      <c r="K19" s="67"/>
    </row>
    <row r="20" spans="1:11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</sheetData>
  <sheetProtection password="CCB2" sheet="1" objects="1" scenarios="1" selectLockedCells="1"/>
  <mergeCells count="12">
    <mergeCell ref="B1:D1"/>
    <mergeCell ref="E1:G1"/>
    <mergeCell ref="A5:A6"/>
    <mergeCell ref="B5:D5"/>
    <mergeCell ref="E5:E6"/>
    <mergeCell ref="F5:F6"/>
    <mergeCell ref="G5:G6"/>
    <mergeCell ref="A12:A13"/>
    <mergeCell ref="B12:D12"/>
    <mergeCell ref="E12:E13"/>
    <mergeCell ref="F12:F13"/>
    <mergeCell ref="G12:G13"/>
  </mergeCells>
  <pageMargins left="0.51181102362204722" right="0.51181102362204722" top="0.59055118110236227" bottom="0.59055118110236227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7"/>
  <sheetViews>
    <sheetView topLeftCell="A9" workbookViewId="0"/>
  </sheetViews>
  <sheetFormatPr defaultRowHeight="15" x14ac:dyDescent="0.25"/>
  <cols>
    <col min="1" max="1" width="12.28515625" customWidth="1"/>
    <col min="2" max="2" width="10.42578125" customWidth="1"/>
    <col min="3" max="4" width="10.7109375" customWidth="1"/>
    <col min="5" max="5" width="12.140625" customWidth="1"/>
    <col min="6" max="6" width="12.7109375" customWidth="1"/>
    <col min="7" max="7" width="12.140625" customWidth="1"/>
    <col min="8" max="10" width="10.7109375" customWidth="1"/>
  </cols>
  <sheetData>
    <row r="1" spans="1:11" x14ac:dyDescent="0.25">
      <c r="A1" s="65"/>
      <c r="B1" s="185" t="s">
        <v>81</v>
      </c>
      <c r="C1" s="185"/>
      <c r="D1" s="185"/>
      <c r="E1" s="185" t="s">
        <v>82</v>
      </c>
      <c r="F1" s="185"/>
      <c r="G1" s="185"/>
      <c r="H1" s="73" t="s">
        <v>81</v>
      </c>
      <c r="I1" s="73" t="s">
        <v>82</v>
      </c>
    </row>
    <row r="2" spans="1:11" x14ac:dyDescent="0.25">
      <c r="A2" s="74" t="s">
        <v>6</v>
      </c>
      <c r="B2" s="75">
        <f>PlanDados!$B$10</f>
        <v>0</v>
      </c>
      <c r="C2" s="76">
        <f>PlanDados!$C$10</f>
        <v>0</v>
      </c>
      <c r="D2" s="76">
        <f>PlanDados!$D$10</f>
        <v>0</v>
      </c>
      <c r="E2" s="75" t="str">
        <f>PlanDados!$E$10</f>
        <v/>
      </c>
      <c r="F2" s="75" t="str">
        <f>PlanDados!$F$10</f>
        <v/>
      </c>
      <c r="G2" s="76" t="str">
        <f>PlanDados!$G$10</f>
        <v/>
      </c>
      <c r="H2" s="75">
        <f>IF(ISERR(DATEVALUE(CONCATENATE(B2,"/",C2,"/",D2))),0,DATEVALUE(CONCATENATE(B2,"/",C2,"/",D2)))</f>
        <v>0</v>
      </c>
      <c r="I2" s="77">
        <f>IF(ISERR(DATEVALUE(CONCATENATE(E2,"/",F2,"/",G2))),0,(DATEVALUE(CONCATENATE(E2,"/",F2,"/",G2))))</f>
        <v>0</v>
      </c>
    </row>
    <row r="3" spans="1:11" x14ac:dyDescent="0.25">
      <c r="A3" s="65"/>
      <c r="B3" s="65"/>
      <c r="C3" s="65"/>
      <c r="D3" s="65"/>
      <c r="E3" s="65"/>
      <c r="F3" s="65"/>
      <c r="G3" s="65"/>
      <c r="H3" s="65"/>
      <c r="I3" s="65"/>
    </row>
    <row r="4" spans="1:11" x14ac:dyDescent="0.25">
      <c r="A4" s="178" t="s">
        <v>79</v>
      </c>
      <c r="B4" s="176" t="s">
        <v>180</v>
      </c>
      <c r="C4" s="176"/>
      <c r="D4" s="177"/>
      <c r="E4" s="178" t="s">
        <v>219</v>
      </c>
      <c r="F4" s="78"/>
      <c r="G4" s="78"/>
      <c r="H4" s="65"/>
      <c r="I4" s="78"/>
      <c r="J4" s="21"/>
      <c r="K4" s="21"/>
    </row>
    <row r="5" spans="1:11" x14ac:dyDescent="0.25">
      <c r="A5" s="179"/>
      <c r="B5" s="79" t="s">
        <v>81</v>
      </c>
      <c r="C5" s="80" t="s">
        <v>82</v>
      </c>
      <c r="D5" s="80" t="s">
        <v>83</v>
      </c>
      <c r="E5" s="179"/>
      <c r="F5" s="78"/>
      <c r="G5" s="78"/>
      <c r="H5" s="65"/>
      <c r="I5" s="78"/>
      <c r="J5" s="21"/>
      <c r="K5" s="21"/>
    </row>
    <row r="6" spans="1:11" x14ac:dyDescent="0.25">
      <c r="A6" s="81" t="str">
        <f>PlanDados!A17</f>
        <v/>
      </c>
      <c r="B6" s="82">
        <f>IF(A6="",0,IF(MID($A6,1,1)="1",DATEVALUE(CONCATENATE("01/01/",MID($A6,3,4))),DATEVALUE(CONCATENATE("01/07/",MID($A6,3,4)))))</f>
        <v>0</v>
      </c>
      <c r="C6" s="83">
        <f>IF(A6="",0,IF(MID($A6,1,1)="1",DATEVALUE(CONCATENATE("30/06/",MID($A6,3,4))),DATEVALUE(CONCATENATE("31/12/",MID($A6,3,4)))))</f>
        <v>0</v>
      </c>
      <c r="D6" s="83">
        <f>C6-(B6-1)</f>
        <v>1</v>
      </c>
      <c r="E6" s="84">
        <f>IF(A6="",0,C6-$H$2+1)</f>
        <v>0</v>
      </c>
      <c r="F6" s="78"/>
      <c r="G6" s="78"/>
      <c r="H6" s="78"/>
      <c r="I6" s="78"/>
      <c r="J6" s="21"/>
      <c r="K6" s="21"/>
    </row>
    <row r="7" spans="1:11" x14ac:dyDescent="0.25">
      <c r="A7" s="81" t="str">
        <f>PlanDados!A18</f>
        <v/>
      </c>
      <c r="B7" s="82">
        <f>IF(A7="",0,IF(MID($A7,1,1)="1",DATEVALUE(CONCATENATE("01/01/",MID($A7,3,4))),DATEVALUE(CONCATENATE("01/07/",MID($A7,3,4)))))</f>
        <v>0</v>
      </c>
      <c r="C7" s="83">
        <f>IF(A7="",0,IF(MID($A7,1,1)="1",DATEVALUE(CONCATENATE("30/06/",MID($A7,3,4))),DATEVALUE(CONCATENATE("31/12/",MID($A7,3,4)))))</f>
        <v>0</v>
      </c>
      <c r="D7" s="83">
        <f t="shared" ref="D7:D9" si="0">C7-(B7-1)</f>
        <v>1</v>
      </c>
      <c r="E7" s="83">
        <f>D7</f>
        <v>1</v>
      </c>
      <c r="F7" s="78"/>
      <c r="G7" s="78"/>
      <c r="H7" s="78"/>
      <c r="I7" s="78"/>
      <c r="J7" s="21"/>
      <c r="K7" s="21"/>
    </row>
    <row r="8" spans="1:11" x14ac:dyDescent="0.25">
      <c r="A8" s="81" t="str">
        <f>PlanDados!A19</f>
        <v/>
      </c>
      <c r="B8" s="82">
        <f>IF(A8="",0,IF(MID($A8,1,1)="1",DATEVALUE(CONCATENATE("01/01/",MID($A8,3,4))),DATEVALUE(CONCATENATE("01/07/",MID($A8,3,4)))))</f>
        <v>0</v>
      </c>
      <c r="C8" s="83">
        <f>IF(A8="",0,IF(MID($A8,1,1)="1",DATEVALUE(CONCATENATE("30/06/",MID($A8,3,4))),DATEVALUE(CONCATENATE("31/12/",MID($A8,3,4)))))</f>
        <v>0</v>
      </c>
      <c r="D8" s="83">
        <f t="shared" si="0"/>
        <v>1</v>
      </c>
      <c r="E8" s="83">
        <f t="shared" ref="E8:E9" si="1">D8</f>
        <v>1</v>
      </c>
      <c r="F8" s="78"/>
      <c r="G8" s="78"/>
      <c r="H8" s="78"/>
      <c r="I8" s="78"/>
      <c r="J8" s="21"/>
      <c r="K8" s="21"/>
    </row>
    <row r="9" spans="1:11" x14ac:dyDescent="0.25">
      <c r="A9" s="81" t="str">
        <f>PlanDados!A20</f>
        <v/>
      </c>
      <c r="B9" s="82">
        <f>IF(A9="",0,IF(MID($A9,1,1)="1",DATEVALUE(CONCATENATE("01/01/",MID($A9,3,4))),DATEVALUE(CONCATENATE("01/07/",MID($A9,3,4)))))</f>
        <v>0</v>
      </c>
      <c r="C9" s="83">
        <f>IF(A9="",0,IF(MID($A9,1,1)="1",DATEVALUE(CONCATENATE("30/06/",MID($A9,3,4))),DATEVALUE(CONCATENATE("31/12/",MID($A9,3,4)))))</f>
        <v>0</v>
      </c>
      <c r="D9" s="83">
        <f t="shared" si="0"/>
        <v>1</v>
      </c>
      <c r="E9" s="83">
        <f t="shared" si="1"/>
        <v>1</v>
      </c>
      <c r="F9" s="78"/>
      <c r="G9" s="78"/>
      <c r="H9" s="78"/>
      <c r="I9" s="78"/>
      <c r="J9" s="21"/>
      <c r="K9" s="21"/>
    </row>
    <row r="10" spans="1:11" x14ac:dyDescent="0.25">
      <c r="A10" s="85" t="str">
        <f>PlanDados!A21</f>
        <v/>
      </c>
      <c r="B10" s="86">
        <f>IF(A10="",0,IF(MID($A10,1,1)="1",DATEVALUE(CONCATENATE("01/01/",MID($A10,3,4))),DATEVALUE(CONCATENATE("01/07/",MID($A10,3,4)))))</f>
        <v>0</v>
      </c>
      <c r="C10" s="87">
        <f>IF(A10="",0,IF(MID($A10,1,1)="1",DATEVALUE(CONCATENATE("30/06/",MID($A10,3,4))),DATEVALUE(CONCATENATE("31/12/",MID($A10,3,4)))))</f>
        <v>0</v>
      </c>
      <c r="D10" s="87">
        <f>C10-(B10-1)</f>
        <v>1</v>
      </c>
      <c r="E10" s="87">
        <f>IF(A10="",0,$I$2-B10+1)</f>
        <v>0</v>
      </c>
      <c r="F10" s="78"/>
      <c r="G10" s="78"/>
      <c r="H10" s="78"/>
      <c r="I10" s="78"/>
      <c r="J10" s="21"/>
      <c r="K10" s="21"/>
    </row>
    <row r="11" spans="1:11" x14ac:dyDescent="0.25">
      <c r="A11" s="65"/>
      <c r="B11" s="65"/>
      <c r="C11" s="65"/>
      <c r="D11" s="78"/>
      <c r="E11" s="78"/>
      <c r="F11" s="78"/>
      <c r="G11" s="78"/>
      <c r="H11" s="78"/>
      <c r="I11" s="78"/>
      <c r="J11" s="21"/>
      <c r="K11" s="21"/>
    </row>
    <row r="12" spans="1:11" x14ac:dyDescent="0.25">
      <c r="A12" s="65"/>
      <c r="B12" s="65"/>
      <c r="C12" s="65"/>
      <c r="D12" s="78"/>
      <c r="E12" s="78"/>
      <c r="F12" s="78"/>
      <c r="G12" s="78"/>
      <c r="H12" s="78"/>
      <c r="I12" s="78"/>
      <c r="J12" s="21"/>
      <c r="K12" s="21"/>
    </row>
    <row r="13" spans="1:11" x14ac:dyDescent="0.25">
      <c r="A13" s="65"/>
      <c r="B13" s="65"/>
      <c r="C13" s="65"/>
      <c r="D13" s="78"/>
      <c r="E13" s="78"/>
      <c r="F13" s="78"/>
      <c r="G13" s="78"/>
      <c r="H13" s="78"/>
      <c r="I13" s="78"/>
      <c r="J13" s="21"/>
      <c r="K13" s="21"/>
    </row>
    <row r="14" spans="1:11" x14ac:dyDescent="0.25">
      <c r="A14" s="65"/>
      <c r="B14" s="65"/>
      <c r="C14" s="65"/>
      <c r="D14" s="88"/>
      <c r="E14" s="88"/>
      <c r="F14" s="88"/>
      <c r="G14" s="88"/>
      <c r="H14" s="78"/>
      <c r="I14" s="78"/>
      <c r="J14" s="21"/>
      <c r="K14" s="21"/>
    </row>
    <row r="15" spans="1:11" x14ac:dyDescent="0.25">
      <c r="A15" s="65"/>
      <c r="B15" s="65"/>
      <c r="C15" s="65"/>
      <c r="D15" s="78"/>
      <c r="E15" s="78"/>
      <c r="F15" s="78"/>
      <c r="G15" s="78"/>
      <c r="H15" s="78"/>
      <c r="I15" s="78"/>
      <c r="J15" s="21"/>
      <c r="K15" s="21"/>
    </row>
    <row r="16" spans="1:11" x14ac:dyDescent="0.25">
      <c r="A16" s="89"/>
      <c r="B16" s="65"/>
      <c r="C16" s="65"/>
      <c r="D16" s="78"/>
      <c r="E16" s="78"/>
      <c r="F16" s="78"/>
      <c r="G16" s="78"/>
      <c r="H16" s="78"/>
      <c r="I16" s="78"/>
      <c r="J16" s="21"/>
      <c r="K16" s="21"/>
    </row>
    <row r="17" spans="1:11" x14ac:dyDescent="0.25">
      <c r="A17" s="90"/>
      <c r="B17" s="90"/>
      <c r="C17" s="78"/>
      <c r="D17" s="78"/>
      <c r="E17" s="78"/>
      <c r="F17" s="78"/>
      <c r="G17" s="78"/>
      <c r="H17" s="78"/>
      <c r="I17" s="78"/>
      <c r="J17" s="21"/>
      <c r="K17" s="21"/>
    </row>
    <row r="18" spans="1:11" ht="45" customHeight="1" x14ac:dyDescent="0.25">
      <c r="A18" s="188" t="s">
        <v>79</v>
      </c>
      <c r="B18" s="190" t="s">
        <v>215</v>
      </c>
      <c r="C18" s="173" t="s">
        <v>220</v>
      </c>
      <c r="D18" s="173" t="s">
        <v>219</v>
      </c>
      <c r="E18" s="178" t="s">
        <v>209</v>
      </c>
      <c r="F18" s="178" t="s">
        <v>210</v>
      </c>
      <c r="G18" s="178" t="s">
        <v>242</v>
      </c>
      <c r="H18" s="178" t="s">
        <v>243</v>
      </c>
      <c r="I18" s="186" t="s">
        <v>222</v>
      </c>
      <c r="J18" s="1"/>
      <c r="K18" s="21"/>
    </row>
    <row r="19" spans="1:11" ht="45" customHeight="1" x14ac:dyDescent="0.25">
      <c r="A19" s="189"/>
      <c r="B19" s="191"/>
      <c r="C19" s="174"/>
      <c r="D19" s="174"/>
      <c r="E19" s="179"/>
      <c r="F19" s="179"/>
      <c r="G19" s="179"/>
      <c r="H19" s="179"/>
      <c r="I19" s="187"/>
      <c r="J19" s="1"/>
      <c r="K19" s="21"/>
    </row>
    <row r="20" spans="1:11" x14ac:dyDescent="0.25">
      <c r="A20" s="91" t="str">
        <f>PlanDados!A17</f>
        <v/>
      </c>
      <c r="B20" s="92">
        <f>PlanDados!D17+PlanDados!E17</f>
        <v>0</v>
      </c>
      <c r="C20" s="82">
        <f>D6</f>
        <v>1</v>
      </c>
      <c r="D20" s="84">
        <f t="shared" ref="D20:D24" si="2">E6</f>
        <v>0</v>
      </c>
      <c r="E20" s="82">
        <f>Afastamento!O6+Afastamento!O32</f>
        <v>0</v>
      </c>
      <c r="F20" s="93">
        <f>Afastamento!P6+Afastamento!P32</f>
        <v>0</v>
      </c>
      <c r="G20" s="83">
        <f>ChefiaCoord!G7+ChefiaCoord!G14</f>
        <v>0</v>
      </c>
      <c r="H20" s="94">
        <f>D20-SUM(E20:G20)</f>
        <v>0</v>
      </c>
      <c r="I20" s="95">
        <f>(E20/C20)*(B20-0)+(F20/C20)*(B20-4)+(G20/C20)*(B20-0)+(H20/C20)*(B20-8)</f>
        <v>0</v>
      </c>
      <c r="J20" s="1"/>
      <c r="K20" s="21"/>
    </row>
    <row r="21" spans="1:11" x14ac:dyDescent="0.25">
      <c r="A21" s="91" t="str">
        <f>PlanDados!A18</f>
        <v/>
      </c>
      <c r="B21" s="92">
        <f>PlanDados!D18+PlanDados!E18</f>
        <v>0</v>
      </c>
      <c r="C21" s="82">
        <f t="shared" ref="C21:C24" si="3">D7</f>
        <v>1</v>
      </c>
      <c r="D21" s="83">
        <f t="shared" si="2"/>
        <v>1</v>
      </c>
      <c r="E21" s="82">
        <f>Afastamento!O7+Afastamento!O33</f>
        <v>0</v>
      </c>
      <c r="F21" s="93">
        <f>Afastamento!P7+Afastamento!P33</f>
        <v>0</v>
      </c>
      <c r="G21" s="83">
        <f>ChefiaCoord!G8+ChefiaCoord!G15</f>
        <v>0</v>
      </c>
      <c r="H21" s="82">
        <f t="shared" ref="H21:H24" si="4">D21-SUM(E21:G21)</f>
        <v>1</v>
      </c>
      <c r="I21" s="93">
        <f t="shared" ref="I21:I24" si="5">(E21/C21)*(B21-0)+(F21/C21)*(B21-4)+(G21/C21)*(B21-0)+(H21/C21)*(B21-8)</f>
        <v>-8</v>
      </c>
      <c r="J21" s="1"/>
      <c r="K21" s="21"/>
    </row>
    <row r="22" spans="1:11" x14ac:dyDescent="0.25">
      <c r="A22" s="91" t="str">
        <f>PlanDados!A19</f>
        <v/>
      </c>
      <c r="B22" s="92">
        <f>PlanDados!D19+PlanDados!E19</f>
        <v>0</v>
      </c>
      <c r="C22" s="82">
        <f t="shared" si="3"/>
        <v>1</v>
      </c>
      <c r="D22" s="83">
        <f t="shared" si="2"/>
        <v>1</v>
      </c>
      <c r="E22" s="82">
        <f>Afastamento!O8+Afastamento!O34</f>
        <v>0</v>
      </c>
      <c r="F22" s="93">
        <f>Afastamento!P8+Afastamento!P34</f>
        <v>0</v>
      </c>
      <c r="G22" s="83">
        <f>ChefiaCoord!G9+ChefiaCoord!G16</f>
        <v>0</v>
      </c>
      <c r="H22" s="82">
        <f t="shared" si="4"/>
        <v>1</v>
      </c>
      <c r="I22" s="93">
        <f t="shared" si="5"/>
        <v>-8</v>
      </c>
      <c r="J22" s="1"/>
      <c r="K22" s="21"/>
    </row>
    <row r="23" spans="1:11" x14ac:dyDescent="0.25">
      <c r="A23" s="91" t="str">
        <f>PlanDados!A20</f>
        <v/>
      </c>
      <c r="B23" s="92">
        <f>PlanDados!D20+PlanDados!E20</f>
        <v>0</v>
      </c>
      <c r="C23" s="82">
        <f t="shared" si="3"/>
        <v>1</v>
      </c>
      <c r="D23" s="83">
        <f t="shared" si="2"/>
        <v>1</v>
      </c>
      <c r="E23" s="82">
        <f>Afastamento!O9+Afastamento!O35</f>
        <v>0</v>
      </c>
      <c r="F23" s="93">
        <f>Afastamento!P9+Afastamento!P35</f>
        <v>0</v>
      </c>
      <c r="G23" s="83">
        <f>ChefiaCoord!G10+ChefiaCoord!G17</f>
        <v>0</v>
      </c>
      <c r="H23" s="82">
        <f t="shared" si="4"/>
        <v>1</v>
      </c>
      <c r="I23" s="93">
        <f t="shared" si="5"/>
        <v>-8</v>
      </c>
      <c r="J23" s="1"/>
      <c r="K23" s="21"/>
    </row>
    <row r="24" spans="1:11" x14ac:dyDescent="0.25">
      <c r="A24" s="96" t="str">
        <f>PlanDados!A21</f>
        <v/>
      </c>
      <c r="B24" s="92">
        <f>PlanDados!D21+PlanDados!E21</f>
        <v>0</v>
      </c>
      <c r="C24" s="82">
        <f t="shared" si="3"/>
        <v>1</v>
      </c>
      <c r="D24" s="87">
        <f t="shared" si="2"/>
        <v>0</v>
      </c>
      <c r="E24" s="86">
        <f>Afastamento!O10+Afastamento!O36</f>
        <v>0</v>
      </c>
      <c r="F24" s="97">
        <f>Afastamento!P10+Afastamento!P36</f>
        <v>0</v>
      </c>
      <c r="G24" s="87">
        <f>ChefiaCoord!G11+ChefiaCoord!G18</f>
        <v>0</v>
      </c>
      <c r="H24" s="86">
        <f t="shared" si="4"/>
        <v>0</v>
      </c>
      <c r="I24" s="97">
        <f t="shared" si="5"/>
        <v>0</v>
      </c>
      <c r="J24" s="1"/>
      <c r="K24" s="21"/>
    </row>
    <row r="25" spans="1:11" x14ac:dyDescent="0.25">
      <c r="A25" s="98" t="s">
        <v>183</v>
      </c>
      <c r="B25" s="99"/>
      <c r="C25" s="100"/>
      <c r="D25" s="100"/>
      <c r="E25" s="101"/>
      <c r="F25" s="101"/>
      <c r="G25" s="102"/>
      <c r="H25" s="102"/>
      <c r="I25" s="102">
        <f t="shared" ref="I25" si="6">SUM(I20:I24)</f>
        <v>-24</v>
      </c>
      <c r="K25" s="21"/>
    </row>
    <row r="26" spans="1:11" ht="1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5" customHeight="1" x14ac:dyDescent="0.25"/>
  </sheetData>
  <sheetProtection password="CCB2" sheet="1" objects="1" scenarios="1" selectLockedCells="1"/>
  <mergeCells count="14">
    <mergeCell ref="G18:G19"/>
    <mergeCell ref="H18:H19"/>
    <mergeCell ref="I18:I19"/>
    <mergeCell ref="A18:A19"/>
    <mergeCell ref="B18:B19"/>
    <mergeCell ref="C18:C19"/>
    <mergeCell ref="D18:D19"/>
    <mergeCell ref="E18:E19"/>
    <mergeCell ref="F18:F19"/>
    <mergeCell ref="A4:A5"/>
    <mergeCell ref="B4:D4"/>
    <mergeCell ref="B1:D1"/>
    <mergeCell ref="E1:G1"/>
    <mergeCell ref="E4:E5"/>
  </mergeCells>
  <pageMargins left="0.39370078740157483" right="0.19685039370078741" top="0.59055118110236227" bottom="0.39370078740157483" header="0.31496062992125984" footer="0.31496062992125984"/>
  <pageSetup paperSize="9" orientation="landscape" r:id="rId1"/>
  <headerFooter>
    <oddHeader>&amp;L&amp;A</oddHeader>
    <oddFooter>&amp;C&amp;P/&amp;N</oddFooter>
  </headerFooter>
  <rowBreaks count="1" manualBreakCount="1"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5"/>
  <sheetViews>
    <sheetView topLeftCell="A42" workbookViewId="0">
      <selection activeCell="B28" sqref="B28"/>
    </sheetView>
  </sheetViews>
  <sheetFormatPr defaultRowHeight="15" x14ac:dyDescent="0.25"/>
  <cols>
    <col min="1" max="1" width="77.28515625" bestFit="1" customWidth="1"/>
    <col min="2" max="2" width="10.42578125" customWidth="1"/>
    <col min="3" max="10" width="10.7109375" customWidth="1"/>
  </cols>
  <sheetData>
    <row r="1" spans="1:11" x14ac:dyDescent="0.25">
      <c r="A1" s="148" t="s">
        <v>0</v>
      </c>
      <c r="B1" s="48" t="str">
        <f>PlanDados!B1</f>
        <v/>
      </c>
      <c r="C1" s="21"/>
      <c r="D1" s="21"/>
      <c r="E1" s="21"/>
      <c r="F1" s="21"/>
      <c r="G1" s="21"/>
      <c r="I1" s="21"/>
      <c r="J1" s="21"/>
      <c r="K1" s="21"/>
    </row>
    <row r="2" spans="1:11" x14ac:dyDescent="0.25">
      <c r="A2" s="148" t="s">
        <v>1</v>
      </c>
      <c r="B2" s="21" t="str">
        <f>PlanDados!B2</f>
        <v/>
      </c>
      <c r="C2" s="21"/>
      <c r="D2" s="21"/>
      <c r="E2" s="21"/>
      <c r="F2" s="21"/>
      <c r="G2" s="21"/>
      <c r="I2" s="21"/>
      <c r="J2" s="21"/>
      <c r="K2" s="21"/>
    </row>
    <row r="3" spans="1:11" x14ac:dyDescent="0.25">
      <c r="A3" s="148" t="s">
        <v>10</v>
      </c>
      <c r="B3" t="str">
        <f>PlanDados!B3</f>
        <v/>
      </c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5">
      <c r="A4" s="148" t="s">
        <v>11</v>
      </c>
      <c r="B4" t="str">
        <f>PlanDados!B4</f>
        <v/>
      </c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148" t="s">
        <v>303</v>
      </c>
      <c r="B5" t="str">
        <f>PlanDados!B5</f>
        <v/>
      </c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148" t="s">
        <v>12</v>
      </c>
      <c r="B6" t="str">
        <f>PlanDados!B6</f>
        <v/>
      </c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25">
      <c r="A7" s="3"/>
      <c r="B7" s="3"/>
      <c r="C7" s="21"/>
      <c r="D7" s="21"/>
      <c r="E7" s="21"/>
      <c r="F7" s="21"/>
      <c r="G7" s="21"/>
      <c r="H7" s="21"/>
      <c r="I7" s="21"/>
      <c r="J7" s="21"/>
      <c r="K7" s="21"/>
    </row>
    <row r="8" spans="1:1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x14ac:dyDescent="0.25">
      <c r="A9" s="22" t="s">
        <v>6</v>
      </c>
      <c r="B9" s="23" t="s">
        <v>81</v>
      </c>
      <c r="C9" s="24" t="s">
        <v>82</v>
      </c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5" t="s">
        <v>176</v>
      </c>
      <c r="B10" s="26">
        <f>IFERROR(DATEVALUE(CONCATENATE(PlanDados!B10,"/",PlanDados!C10,"/",PlanDados!D10)),0)</f>
        <v>0</v>
      </c>
      <c r="C10" s="27">
        <f>IFERROR(DATEVALUE(CONCATENATE(PlanDados!E10,"/",PlanDados!F10,"/",PlanDados!G10)),0)</f>
        <v>0</v>
      </c>
      <c r="D10" s="21"/>
      <c r="E10" s="21"/>
      <c r="F10" s="21"/>
      <c r="G10" s="21"/>
      <c r="H10" s="21"/>
      <c r="I10" s="21"/>
      <c r="J10" s="21"/>
      <c r="K10" s="21"/>
    </row>
    <row r="11" spans="1:11" x14ac:dyDescent="0.25">
      <c r="A11" s="28" t="s">
        <v>177</v>
      </c>
      <c r="B11" s="29">
        <f>B10</f>
        <v>0</v>
      </c>
      <c r="C11" s="30">
        <f>C10</f>
        <v>0</v>
      </c>
      <c r="D11" s="31"/>
      <c r="E11" s="31"/>
      <c r="F11" s="31"/>
      <c r="G11" s="31"/>
      <c r="H11" s="21"/>
      <c r="I11" s="21"/>
      <c r="J11" s="21"/>
      <c r="K11" s="21"/>
    </row>
    <row r="12" spans="1:1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x14ac:dyDescent="0.25">
      <c r="A13" s="3" t="s">
        <v>7</v>
      </c>
      <c r="B13" s="3"/>
      <c r="C13" s="21"/>
      <c r="D13" s="21"/>
      <c r="E13" s="21"/>
      <c r="F13" s="21"/>
      <c r="G13" s="21"/>
      <c r="H13" s="21"/>
      <c r="I13" s="21"/>
      <c r="J13" s="21"/>
      <c r="K13" s="21"/>
    </row>
    <row r="14" spans="1:11" x14ac:dyDescent="0.25">
      <c r="A14" s="3"/>
      <c r="B14" s="3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4.95" customHeight="1" x14ac:dyDescent="0.25">
      <c r="A15" s="192" t="s">
        <v>79</v>
      </c>
      <c r="B15" s="201" t="s">
        <v>222</v>
      </c>
      <c r="C15" s="203" t="s">
        <v>221</v>
      </c>
      <c r="K15" s="21"/>
    </row>
    <row r="16" spans="1:11" ht="24.95" customHeight="1" x14ac:dyDescent="0.25">
      <c r="A16" s="193"/>
      <c r="B16" s="202"/>
      <c r="C16" s="204"/>
      <c r="K16" s="21"/>
    </row>
    <row r="17" spans="1:11" x14ac:dyDescent="0.25">
      <c r="A17" s="32" t="str">
        <f>PlanDados!A17</f>
        <v/>
      </c>
      <c r="B17" s="33">
        <f>Aulas!I20</f>
        <v>0</v>
      </c>
      <c r="C17" s="71">
        <f>B17</f>
        <v>0</v>
      </c>
      <c r="D17" s="1"/>
      <c r="K17" s="21"/>
    </row>
    <row r="18" spans="1:11" x14ac:dyDescent="0.25">
      <c r="A18" s="32" t="str">
        <f>PlanDados!A18</f>
        <v/>
      </c>
      <c r="B18" s="33">
        <f>Aulas!I21</f>
        <v>-8</v>
      </c>
      <c r="C18" s="71">
        <f t="shared" ref="C18:C21" si="0">B18</f>
        <v>-8</v>
      </c>
      <c r="D18" s="1"/>
      <c r="K18" s="21"/>
    </row>
    <row r="19" spans="1:11" x14ac:dyDescent="0.25">
      <c r="A19" s="32" t="str">
        <f>PlanDados!A19</f>
        <v/>
      </c>
      <c r="B19" s="33">
        <f>Aulas!I22</f>
        <v>-8</v>
      </c>
      <c r="C19" s="71">
        <f t="shared" si="0"/>
        <v>-8</v>
      </c>
      <c r="D19" s="1"/>
      <c r="K19" s="21"/>
    </row>
    <row r="20" spans="1:11" x14ac:dyDescent="0.25">
      <c r="A20" s="32" t="str">
        <f>PlanDados!A20</f>
        <v/>
      </c>
      <c r="B20" s="33">
        <f>Aulas!I23</f>
        <v>-8</v>
      </c>
      <c r="C20" s="71">
        <f t="shared" si="0"/>
        <v>-8</v>
      </c>
      <c r="D20" s="1"/>
      <c r="K20" s="21"/>
    </row>
    <row r="21" spans="1:11" x14ac:dyDescent="0.25">
      <c r="A21" s="35" t="str">
        <f>PlanDados!A21</f>
        <v/>
      </c>
      <c r="B21" s="37">
        <f>Aulas!I24</f>
        <v>0</v>
      </c>
      <c r="C21" s="72">
        <f t="shared" si="0"/>
        <v>0</v>
      </c>
      <c r="D21" s="1"/>
      <c r="K21" s="21"/>
    </row>
    <row r="22" spans="1:11" x14ac:dyDescent="0.25">
      <c r="A22" s="21"/>
      <c r="B22" s="21"/>
      <c r="G22" s="21"/>
      <c r="H22" s="21"/>
      <c r="I22" s="21"/>
      <c r="J22" s="21"/>
      <c r="K22" s="21"/>
    </row>
    <row r="23" spans="1:1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x14ac:dyDescent="0.25">
      <c r="A24" s="3" t="s">
        <v>8</v>
      </c>
      <c r="B24" s="3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5">
      <c r="A25" s="3"/>
      <c r="B25" s="3"/>
      <c r="C25" s="21"/>
      <c r="D25" s="21"/>
      <c r="E25" s="21"/>
      <c r="F25" s="21"/>
      <c r="G25" s="21"/>
      <c r="H25" s="21"/>
      <c r="I25" s="21"/>
      <c r="J25" s="21"/>
      <c r="K25" s="21"/>
    </row>
    <row r="26" spans="1:1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30" customHeight="1" x14ac:dyDescent="0.25">
      <c r="A27" s="22" t="s">
        <v>86</v>
      </c>
      <c r="B27" s="39" t="s">
        <v>81</v>
      </c>
      <c r="C27" s="39" t="s">
        <v>82</v>
      </c>
      <c r="D27" s="39" t="s">
        <v>83</v>
      </c>
      <c r="E27" s="40" t="s">
        <v>84</v>
      </c>
      <c r="F27" s="41" t="s">
        <v>80</v>
      </c>
      <c r="G27" s="42"/>
      <c r="H27" s="21"/>
      <c r="I27" s="21"/>
      <c r="J27" s="21"/>
      <c r="K27" s="21"/>
    </row>
    <row r="28" spans="1:11" x14ac:dyDescent="0.25">
      <c r="A28" s="33" t="s">
        <v>13</v>
      </c>
      <c r="B28" s="34">
        <f>IFERROR(DATEVALUE(CONCATENATE(PlanDados!B31,"/",PlanDados!C31,"/",PlanDados!D31)),0)</f>
        <v>0</v>
      </c>
      <c r="C28" s="34">
        <f>IFERROR(DATEVALUE(CONCATENATE(PlanDados!E31,"/",PlanDados!F31,"/",PlanDados!G31)),0)</f>
        <v>0</v>
      </c>
      <c r="D28" s="34">
        <f>IF(OR(B28=0,C28=0),C28-B28,MIN($C$10,C28)-MAX($B$10,B28))</f>
        <v>0</v>
      </c>
      <c r="E28" s="34">
        <f>IF(PlanDados!$B$3="",0,IF(PlanDados!$B$3="Adjunto",0.8*8,0.8*6))</f>
        <v>0</v>
      </c>
      <c r="F28" s="31">
        <f>(D28/(365))*E28</f>
        <v>0</v>
      </c>
      <c r="G28" s="31"/>
      <c r="H28" s="21"/>
      <c r="I28" s="21"/>
      <c r="J28" s="21"/>
      <c r="K28" s="21"/>
    </row>
    <row r="29" spans="1:11" x14ac:dyDescent="0.25">
      <c r="A29" s="33" t="s">
        <v>14</v>
      </c>
      <c r="B29" s="34">
        <f>IFERROR(DATEVALUE(CONCATENATE(PlanDados!B32,"/",PlanDados!C32,"/",PlanDados!D32)),0)</f>
        <v>0</v>
      </c>
      <c r="C29" s="34">
        <f>IFERROR(DATEVALUE(CONCATENATE(PlanDados!E32,"/",PlanDados!F32,"/",PlanDados!G32)),0)</f>
        <v>0</v>
      </c>
      <c r="D29" s="34">
        <f t="shared" ref="D29:D57" si="1">IF(OR(B29=0,C29=0),C29-B29,MIN($C$10,C29)-MAX($B$10,B29))</f>
        <v>0</v>
      </c>
      <c r="E29" s="34">
        <f>IF(PlanDados!$B$3="",0,IF(PlanDados!$B$3="Adjunto",0.8*8,0.8*6))</f>
        <v>0</v>
      </c>
      <c r="F29" s="31">
        <f t="shared" ref="F29:F34" si="2">(D29/(365))*E29</f>
        <v>0</v>
      </c>
      <c r="G29" s="31"/>
      <c r="H29" s="21"/>
      <c r="I29" s="21"/>
      <c r="J29" s="21"/>
      <c r="K29" s="21"/>
    </row>
    <row r="30" spans="1:11" x14ac:dyDescent="0.25">
      <c r="A30" s="33" t="s">
        <v>15</v>
      </c>
      <c r="B30" s="34">
        <f>IFERROR(DATEVALUE(CONCATENATE(PlanDados!B33,"/",PlanDados!C33,"/",PlanDados!D33)),0)</f>
        <v>0</v>
      </c>
      <c r="C30" s="34">
        <f>IFERROR(DATEVALUE(CONCATENATE(PlanDados!E33,"/",PlanDados!F33,"/",PlanDados!G33)),0)</f>
        <v>0</v>
      </c>
      <c r="D30" s="34">
        <f t="shared" si="1"/>
        <v>0</v>
      </c>
      <c r="E30" s="34">
        <v>2</v>
      </c>
      <c r="F30" s="31">
        <f t="shared" si="2"/>
        <v>0</v>
      </c>
      <c r="G30" s="31"/>
      <c r="H30" s="21"/>
      <c r="I30" s="21"/>
      <c r="J30" s="21"/>
      <c r="K30" s="21"/>
    </row>
    <row r="31" spans="1:11" x14ac:dyDescent="0.25">
      <c r="A31" s="33" t="s">
        <v>16</v>
      </c>
      <c r="B31" s="34">
        <f>IFERROR(DATEVALUE(CONCATENATE(PlanDados!B34,"/",PlanDados!C34,"/",PlanDados!D34)),0)</f>
        <v>0</v>
      </c>
      <c r="C31" s="34">
        <f>IFERROR(DATEVALUE(CONCATENATE(PlanDados!E34,"/",PlanDados!F34,"/",PlanDados!G34)),0)</f>
        <v>0</v>
      </c>
      <c r="D31" s="34">
        <f t="shared" si="1"/>
        <v>0</v>
      </c>
      <c r="E31" s="34">
        <v>2</v>
      </c>
      <c r="F31" s="31">
        <f t="shared" si="2"/>
        <v>0</v>
      </c>
      <c r="G31" s="31"/>
      <c r="H31" s="21"/>
      <c r="I31" s="21"/>
      <c r="J31" s="21"/>
      <c r="K31" s="21"/>
    </row>
    <row r="32" spans="1:11" x14ac:dyDescent="0.25">
      <c r="A32" s="33" t="s">
        <v>17</v>
      </c>
      <c r="B32" s="34">
        <f>IFERROR(DATEVALUE(CONCATENATE(PlanDados!B35,"/",PlanDados!C35,"/",PlanDados!D35)),0)</f>
        <v>0</v>
      </c>
      <c r="C32" s="34">
        <f>IFERROR(DATEVALUE(CONCATENATE(PlanDados!E35,"/",PlanDados!F35,"/",PlanDados!G35)),0)</f>
        <v>0</v>
      </c>
      <c r="D32" s="34">
        <f t="shared" si="1"/>
        <v>0</v>
      </c>
      <c r="E32" s="34">
        <v>3</v>
      </c>
      <c r="F32" s="31">
        <f t="shared" si="2"/>
        <v>0</v>
      </c>
      <c r="G32" s="31"/>
      <c r="H32" s="21"/>
      <c r="I32" s="21"/>
      <c r="J32" s="21"/>
      <c r="K32" s="21"/>
    </row>
    <row r="33" spans="1:11" x14ac:dyDescent="0.25">
      <c r="A33" s="33" t="s">
        <v>18</v>
      </c>
      <c r="B33" s="34">
        <f>IFERROR(DATEVALUE(CONCATENATE(PlanDados!B36,"/",PlanDados!C36,"/",PlanDados!D36)),0)</f>
        <v>0</v>
      </c>
      <c r="C33" s="34">
        <f>IFERROR(DATEVALUE(CONCATENATE(PlanDados!E36,"/",PlanDados!F36,"/",PlanDados!G36)),0)</f>
        <v>0</v>
      </c>
      <c r="D33" s="34">
        <f t="shared" si="1"/>
        <v>0</v>
      </c>
      <c r="E33" s="34">
        <v>4</v>
      </c>
      <c r="F33" s="31">
        <f t="shared" si="2"/>
        <v>0</v>
      </c>
      <c r="G33" s="31"/>
      <c r="H33" s="21"/>
      <c r="I33" s="21"/>
      <c r="J33" s="21"/>
      <c r="K33" s="21"/>
    </row>
    <row r="34" spans="1:11" x14ac:dyDescent="0.25">
      <c r="A34" s="36" t="s">
        <v>19</v>
      </c>
      <c r="B34" s="37">
        <f>IFERROR(DATEVALUE(CONCATENATE(PlanDados!B37,"/",PlanDados!C37,"/",PlanDados!D37)),0)</f>
        <v>0</v>
      </c>
      <c r="C34" s="37">
        <f>IFERROR(DATEVALUE(CONCATENATE(PlanDados!E37,"/",PlanDados!F37,"/",PlanDados!G37)),0)</f>
        <v>0</v>
      </c>
      <c r="D34" s="37">
        <f t="shared" si="1"/>
        <v>0</v>
      </c>
      <c r="E34" s="37">
        <v>2</v>
      </c>
      <c r="F34" s="38">
        <f t="shared" si="2"/>
        <v>0</v>
      </c>
      <c r="G34" s="31"/>
      <c r="H34" s="21"/>
      <c r="I34" s="21"/>
      <c r="J34" s="21"/>
      <c r="K34" s="21"/>
    </row>
    <row r="35" spans="1:11" x14ac:dyDescent="0.25">
      <c r="A35" s="33" t="s">
        <v>20</v>
      </c>
      <c r="B35" s="34">
        <f>IFERROR(DATEVALUE(CONCATENATE(PlanDados!B38,"/",PlanDados!C38,"/",PlanDados!D38)),0)</f>
        <v>0</v>
      </c>
      <c r="C35" s="34">
        <f>IFERROR(DATEVALUE(CONCATENATE(PlanDados!E38,"/",PlanDados!F38,"/",PlanDados!G38)),0)</f>
        <v>0</v>
      </c>
      <c r="D35" s="34">
        <f t="shared" si="1"/>
        <v>0</v>
      </c>
      <c r="E35" s="34">
        <v>1</v>
      </c>
      <c r="F35" s="31">
        <f>(D35/365)*E35</f>
        <v>0</v>
      </c>
      <c r="G35" s="31"/>
      <c r="H35" s="21"/>
      <c r="I35" s="21"/>
      <c r="J35" s="21"/>
      <c r="K35" s="21"/>
    </row>
    <row r="36" spans="1:11" x14ac:dyDescent="0.25">
      <c r="A36" s="33" t="s">
        <v>21</v>
      </c>
      <c r="B36" s="34">
        <f>IFERROR(DATEVALUE(CONCATENATE(PlanDados!B39,"/",PlanDados!C39,"/",PlanDados!D39)),0)</f>
        <v>0</v>
      </c>
      <c r="C36" s="34">
        <f>IFERROR(DATEVALUE(CONCATENATE(PlanDados!E39,"/",PlanDados!F39,"/",PlanDados!G39)),0)</f>
        <v>0</v>
      </c>
      <c r="D36" s="34">
        <f t="shared" si="1"/>
        <v>0</v>
      </c>
      <c r="E36" s="34">
        <v>1</v>
      </c>
      <c r="F36" s="31">
        <f t="shared" ref="F36:F57" si="3">(D36/365)*E36</f>
        <v>0</v>
      </c>
      <c r="G36" s="31"/>
      <c r="H36" s="21"/>
      <c r="I36" s="21"/>
      <c r="J36" s="21"/>
      <c r="K36" s="21"/>
    </row>
    <row r="37" spans="1:11" x14ac:dyDescent="0.25">
      <c r="A37" s="33" t="s">
        <v>22</v>
      </c>
      <c r="B37" s="34">
        <f>IFERROR(DATEVALUE(CONCATENATE(PlanDados!B40,"/",PlanDados!C40,"/",PlanDados!D40)),0)</f>
        <v>0</v>
      </c>
      <c r="C37" s="34">
        <f>IFERROR(DATEVALUE(CONCATENATE(PlanDados!E40,"/",PlanDados!F40,"/",PlanDados!G40)),0)</f>
        <v>0</v>
      </c>
      <c r="D37" s="34">
        <f t="shared" si="1"/>
        <v>0</v>
      </c>
      <c r="E37" s="34">
        <v>1</v>
      </c>
      <c r="F37" s="31">
        <f t="shared" si="3"/>
        <v>0</v>
      </c>
      <c r="G37" s="31"/>
      <c r="H37" s="21"/>
      <c r="I37" s="21"/>
      <c r="J37" s="21"/>
      <c r="K37" s="21"/>
    </row>
    <row r="38" spans="1:11" x14ac:dyDescent="0.25">
      <c r="A38" s="33" t="s">
        <v>23</v>
      </c>
      <c r="B38" s="34">
        <f>IFERROR(DATEVALUE(CONCATENATE(PlanDados!B41,"/",PlanDados!C41,"/",PlanDados!D41)),0)</f>
        <v>0</v>
      </c>
      <c r="C38" s="34">
        <f>IFERROR(DATEVALUE(CONCATENATE(PlanDados!E41,"/",PlanDados!F41,"/",PlanDados!G41)),0)</f>
        <v>0</v>
      </c>
      <c r="D38" s="34">
        <f t="shared" si="1"/>
        <v>0</v>
      </c>
      <c r="E38" s="34">
        <v>1</v>
      </c>
      <c r="F38" s="31">
        <f t="shared" si="3"/>
        <v>0</v>
      </c>
      <c r="G38" s="31"/>
      <c r="H38" s="21"/>
      <c r="I38" s="21"/>
      <c r="J38" s="21"/>
      <c r="K38" s="21"/>
    </row>
    <row r="39" spans="1:11" x14ac:dyDescent="0.25">
      <c r="A39" s="33" t="s">
        <v>24</v>
      </c>
      <c r="B39" s="34">
        <f>IFERROR(DATEVALUE(CONCATENATE(PlanDados!B42,"/",PlanDados!C42,"/",PlanDados!D42)),0)</f>
        <v>0</v>
      </c>
      <c r="C39" s="34">
        <f>IFERROR(DATEVALUE(CONCATENATE(PlanDados!E42,"/",PlanDados!F42,"/",PlanDados!G42)),0)</f>
        <v>0</v>
      </c>
      <c r="D39" s="34">
        <f t="shared" si="1"/>
        <v>0</v>
      </c>
      <c r="E39" s="34">
        <v>1</v>
      </c>
      <c r="F39" s="31">
        <f t="shared" si="3"/>
        <v>0</v>
      </c>
      <c r="G39" s="31"/>
      <c r="H39" s="21"/>
      <c r="I39" s="21"/>
      <c r="J39" s="21"/>
      <c r="K39" s="21"/>
    </row>
    <row r="40" spans="1:11" x14ac:dyDescent="0.25">
      <c r="A40" s="33" t="s">
        <v>25</v>
      </c>
      <c r="B40" s="34">
        <f>IFERROR(DATEVALUE(CONCATENATE(PlanDados!B43,"/",PlanDados!C43,"/",PlanDados!D43)),0)</f>
        <v>0</v>
      </c>
      <c r="C40" s="34">
        <f>IFERROR(DATEVALUE(CONCATENATE(PlanDados!E43,"/",PlanDados!F43,"/",PlanDados!G43)),0)</f>
        <v>0</v>
      </c>
      <c r="D40" s="34">
        <f t="shared" si="1"/>
        <v>0</v>
      </c>
      <c r="E40" s="34">
        <v>0.5</v>
      </c>
      <c r="F40" s="31">
        <f t="shared" si="3"/>
        <v>0</v>
      </c>
      <c r="G40" s="31"/>
      <c r="H40" s="21"/>
      <c r="I40" s="21"/>
      <c r="J40" s="21"/>
      <c r="K40" s="21"/>
    </row>
    <row r="41" spans="1:11" x14ac:dyDescent="0.25">
      <c r="A41" s="33" t="s">
        <v>26</v>
      </c>
      <c r="B41" s="34">
        <f>IFERROR(DATEVALUE(CONCATENATE(PlanDados!B44,"/",PlanDados!C44,"/",PlanDados!D44)),0)</f>
        <v>0</v>
      </c>
      <c r="C41" s="34">
        <f>IFERROR(DATEVALUE(CONCATENATE(PlanDados!E44,"/",PlanDados!F44,"/",PlanDados!G44)),0)</f>
        <v>0</v>
      </c>
      <c r="D41" s="34">
        <f t="shared" si="1"/>
        <v>0</v>
      </c>
      <c r="E41" s="34">
        <v>0.5</v>
      </c>
      <c r="F41" s="31">
        <f t="shared" si="3"/>
        <v>0</v>
      </c>
      <c r="G41" s="31"/>
      <c r="H41" s="21"/>
      <c r="I41" s="21"/>
      <c r="J41" s="21"/>
      <c r="K41" s="21"/>
    </row>
    <row r="42" spans="1:11" x14ac:dyDescent="0.25">
      <c r="A42" s="36" t="s">
        <v>27</v>
      </c>
      <c r="B42" s="37">
        <f>IFERROR(DATEVALUE(CONCATENATE(PlanDados!B45,"/",PlanDados!C45,"/",PlanDados!D45)),0)</f>
        <v>0</v>
      </c>
      <c r="C42" s="37">
        <f>IFERROR(DATEVALUE(CONCATENATE(PlanDados!E45,"/",PlanDados!F45,"/",PlanDados!G45)),0)</f>
        <v>0</v>
      </c>
      <c r="D42" s="37">
        <f t="shared" si="1"/>
        <v>0</v>
      </c>
      <c r="E42" s="37">
        <v>0.5</v>
      </c>
      <c r="F42" s="38">
        <f t="shared" si="3"/>
        <v>0</v>
      </c>
      <c r="G42" s="31"/>
      <c r="H42" s="21"/>
      <c r="I42" s="21"/>
      <c r="J42" s="21"/>
      <c r="K42" s="21"/>
    </row>
    <row r="43" spans="1:11" x14ac:dyDescent="0.25">
      <c r="A43" s="33" t="s">
        <v>28</v>
      </c>
      <c r="B43" s="34">
        <f>IFERROR(DATEVALUE(CONCATENATE(PlanDados!B46,"/",PlanDados!C46,"/",PlanDados!D46)),0)</f>
        <v>0</v>
      </c>
      <c r="C43" s="34">
        <f>IFERROR(DATEVALUE(CONCATENATE(PlanDados!E46,"/",PlanDados!F46,"/",PlanDados!G46)),0)</f>
        <v>0</v>
      </c>
      <c r="D43" s="34">
        <f t="shared" si="1"/>
        <v>0</v>
      </c>
      <c r="E43" s="34">
        <v>2</v>
      </c>
      <c r="F43" s="31">
        <f t="shared" si="3"/>
        <v>0</v>
      </c>
      <c r="G43" s="31"/>
      <c r="H43" s="21"/>
      <c r="I43" s="21"/>
      <c r="J43" s="21"/>
      <c r="K43" s="21"/>
    </row>
    <row r="44" spans="1:11" x14ac:dyDescent="0.25">
      <c r="A44" s="33" t="s">
        <v>29</v>
      </c>
      <c r="B44" s="34">
        <f>IFERROR(DATEVALUE(CONCATENATE(PlanDados!B47,"/",PlanDados!C47,"/",PlanDados!D47)),0)</f>
        <v>0</v>
      </c>
      <c r="C44" s="34">
        <f>IFERROR(DATEVALUE(CONCATENATE(PlanDados!E47,"/",PlanDados!F47,"/",PlanDados!G47)),0)</f>
        <v>0</v>
      </c>
      <c r="D44" s="34">
        <f t="shared" si="1"/>
        <v>0</v>
      </c>
      <c r="E44" s="34">
        <v>2</v>
      </c>
      <c r="F44" s="31">
        <f t="shared" si="3"/>
        <v>0</v>
      </c>
      <c r="G44" s="31"/>
      <c r="H44" s="21"/>
      <c r="I44" s="21"/>
      <c r="J44" s="21"/>
      <c r="K44" s="21"/>
    </row>
    <row r="45" spans="1:11" x14ac:dyDescent="0.25">
      <c r="A45" s="33" t="s">
        <v>30</v>
      </c>
      <c r="B45" s="34">
        <f>IFERROR(DATEVALUE(CONCATENATE(PlanDados!B48,"/",PlanDados!C48,"/",PlanDados!D48)),0)</f>
        <v>0</v>
      </c>
      <c r="C45" s="34">
        <f>IFERROR(DATEVALUE(CONCATENATE(PlanDados!E48,"/",PlanDados!F48,"/",PlanDados!G48)),0)</f>
        <v>0</v>
      </c>
      <c r="D45" s="34">
        <f t="shared" si="1"/>
        <v>0</v>
      </c>
      <c r="E45" s="34">
        <v>2</v>
      </c>
      <c r="F45" s="31">
        <f t="shared" si="3"/>
        <v>0</v>
      </c>
      <c r="G45" s="31"/>
      <c r="H45" s="21"/>
      <c r="I45" s="21"/>
      <c r="J45" s="21"/>
      <c r="K45" s="21"/>
    </row>
    <row r="46" spans="1:11" x14ac:dyDescent="0.25">
      <c r="A46" s="33" t="s">
        <v>31</v>
      </c>
      <c r="B46" s="34">
        <f>IFERROR(DATEVALUE(CONCATENATE(PlanDados!B49,"/",PlanDados!C49,"/",PlanDados!D49)),0)</f>
        <v>0</v>
      </c>
      <c r="C46" s="34">
        <f>IFERROR(DATEVALUE(CONCATENATE(PlanDados!E49,"/",PlanDados!F49,"/",PlanDados!G49)),0)</f>
        <v>0</v>
      </c>
      <c r="D46" s="34">
        <f t="shared" si="1"/>
        <v>0</v>
      </c>
      <c r="E46" s="34">
        <v>2</v>
      </c>
      <c r="F46" s="31">
        <f t="shared" si="3"/>
        <v>0</v>
      </c>
      <c r="G46" s="31"/>
      <c r="H46" s="21"/>
      <c r="I46" s="21"/>
      <c r="J46" s="21"/>
      <c r="K46" s="21"/>
    </row>
    <row r="47" spans="1:11" x14ac:dyDescent="0.25">
      <c r="A47" s="33" t="s">
        <v>32</v>
      </c>
      <c r="B47" s="34">
        <f>IFERROR(DATEVALUE(CONCATENATE(PlanDados!B50,"/",PlanDados!C50,"/",PlanDados!D50)),0)</f>
        <v>0</v>
      </c>
      <c r="C47" s="34">
        <f>IFERROR(DATEVALUE(CONCATENATE(PlanDados!E50,"/",PlanDados!F50,"/",PlanDados!G50)),0)</f>
        <v>0</v>
      </c>
      <c r="D47" s="34">
        <f t="shared" si="1"/>
        <v>0</v>
      </c>
      <c r="E47" s="34">
        <v>2</v>
      </c>
      <c r="F47" s="31">
        <f t="shared" si="3"/>
        <v>0</v>
      </c>
      <c r="G47" s="31"/>
      <c r="H47" s="21"/>
      <c r="I47" s="21"/>
      <c r="J47" s="21"/>
      <c r="K47" s="21"/>
    </row>
    <row r="48" spans="1:11" x14ac:dyDescent="0.25">
      <c r="A48" s="33" t="s">
        <v>33</v>
      </c>
      <c r="B48" s="34">
        <f>IFERROR(DATEVALUE(CONCATENATE(PlanDados!B51,"/",PlanDados!C51,"/",PlanDados!D51)),0)</f>
        <v>0</v>
      </c>
      <c r="C48" s="34">
        <f>IFERROR(DATEVALUE(CONCATENATE(PlanDados!E51,"/",PlanDados!F51,"/",PlanDados!G51)),0)</f>
        <v>0</v>
      </c>
      <c r="D48" s="34">
        <f t="shared" si="1"/>
        <v>0</v>
      </c>
      <c r="E48" s="34">
        <v>2</v>
      </c>
      <c r="F48" s="31">
        <f t="shared" si="3"/>
        <v>0</v>
      </c>
      <c r="G48" s="31"/>
      <c r="H48" s="21"/>
      <c r="I48" s="21"/>
      <c r="J48" s="21"/>
      <c r="K48" s="21"/>
    </row>
    <row r="49" spans="1:11" x14ac:dyDescent="0.25">
      <c r="A49" s="33" t="s">
        <v>34</v>
      </c>
      <c r="B49" s="34">
        <f>IFERROR(DATEVALUE(CONCATENATE(PlanDados!B52,"/",PlanDados!C52,"/",PlanDados!D52)),0)</f>
        <v>0</v>
      </c>
      <c r="C49" s="34">
        <f>IFERROR(DATEVALUE(CONCATENATE(PlanDados!E52,"/",PlanDados!F52,"/",PlanDados!G52)),0)</f>
        <v>0</v>
      </c>
      <c r="D49" s="34">
        <f t="shared" si="1"/>
        <v>0</v>
      </c>
      <c r="E49" s="34">
        <v>2</v>
      </c>
      <c r="F49" s="31">
        <f t="shared" si="3"/>
        <v>0</v>
      </c>
      <c r="G49" s="31"/>
      <c r="H49" s="21"/>
      <c r="I49" s="21"/>
      <c r="J49" s="21"/>
      <c r="K49" s="21"/>
    </row>
    <row r="50" spans="1:11" x14ac:dyDescent="0.25">
      <c r="A50" s="33" t="s">
        <v>35</v>
      </c>
      <c r="B50" s="34">
        <f>IFERROR(DATEVALUE(CONCATENATE(PlanDados!B53,"/",PlanDados!C53,"/",PlanDados!D53)),0)</f>
        <v>0</v>
      </c>
      <c r="C50" s="34">
        <f>IFERROR(DATEVALUE(CONCATENATE(PlanDados!E53,"/",PlanDados!F53,"/",PlanDados!G53)),0)</f>
        <v>0</v>
      </c>
      <c r="D50" s="34">
        <f t="shared" si="1"/>
        <v>0</v>
      </c>
      <c r="E50" s="34">
        <v>2</v>
      </c>
      <c r="F50" s="31">
        <f t="shared" si="3"/>
        <v>0</v>
      </c>
      <c r="G50" s="31"/>
      <c r="H50" s="21"/>
      <c r="I50" s="21"/>
      <c r="J50" s="21"/>
      <c r="K50" s="21"/>
    </row>
    <row r="51" spans="1:11" x14ac:dyDescent="0.25">
      <c r="A51" s="33" t="s">
        <v>36</v>
      </c>
      <c r="B51" s="34">
        <f>IFERROR(DATEVALUE(CONCATENATE(PlanDados!B54,"/",PlanDados!C54,"/",PlanDados!D54)),0)</f>
        <v>0</v>
      </c>
      <c r="C51" s="34">
        <f>IFERROR(DATEVALUE(CONCATENATE(PlanDados!E54,"/",PlanDados!F54,"/",PlanDados!G54)),0)</f>
        <v>0</v>
      </c>
      <c r="D51" s="34">
        <f t="shared" si="1"/>
        <v>0</v>
      </c>
      <c r="E51" s="34">
        <v>2</v>
      </c>
      <c r="F51" s="31">
        <f t="shared" si="3"/>
        <v>0</v>
      </c>
      <c r="G51" s="31"/>
      <c r="H51" s="21"/>
      <c r="I51" s="21"/>
      <c r="J51" s="21"/>
      <c r="K51" s="21"/>
    </row>
    <row r="52" spans="1:11" x14ac:dyDescent="0.25">
      <c r="A52" s="36" t="s">
        <v>37</v>
      </c>
      <c r="B52" s="37">
        <f>IFERROR(DATEVALUE(CONCATENATE(PlanDados!B55,"/",PlanDados!C55,"/",PlanDados!D55)),0)</f>
        <v>0</v>
      </c>
      <c r="C52" s="37">
        <f>IFERROR(DATEVALUE(CONCATENATE(PlanDados!E55,"/",PlanDados!F55,"/",PlanDados!G55)),0)</f>
        <v>0</v>
      </c>
      <c r="D52" s="37">
        <f t="shared" si="1"/>
        <v>0</v>
      </c>
      <c r="E52" s="37">
        <v>2</v>
      </c>
      <c r="F52" s="38">
        <f t="shared" si="3"/>
        <v>0</v>
      </c>
      <c r="G52" s="31"/>
      <c r="H52" s="21"/>
      <c r="I52" s="21"/>
      <c r="J52" s="21"/>
      <c r="K52" s="21"/>
    </row>
    <row r="53" spans="1:11" x14ac:dyDescent="0.25">
      <c r="A53" s="33" t="s">
        <v>38</v>
      </c>
      <c r="B53" s="34">
        <f>IFERROR(DATEVALUE(CONCATENATE(PlanDados!B56,"/",PlanDados!C56,"/",PlanDados!D56)),0)</f>
        <v>0</v>
      </c>
      <c r="C53" s="34">
        <f>IFERROR(DATEVALUE(CONCATENATE(PlanDados!E56,"/",PlanDados!F56,"/",PlanDados!G56)),0)</f>
        <v>0</v>
      </c>
      <c r="D53" s="34">
        <f t="shared" si="1"/>
        <v>0</v>
      </c>
      <c r="E53" s="34">
        <v>1</v>
      </c>
      <c r="F53" s="31">
        <f t="shared" si="3"/>
        <v>0</v>
      </c>
      <c r="G53" s="31"/>
      <c r="H53" s="21"/>
      <c r="I53" s="21"/>
      <c r="J53" s="21"/>
      <c r="K53" s="21"/>
    </row>
    <row r="54" spans="1:11" x14ac:dyDescent="0.25">
      <c r="A54" s="33" t="s">
        <v>39</v>
      </c>
      <c r="B54" s="34">
        <f>IFERROR(DATEVALUE(CONCATENATE(PlanDados!B57,"/",PlanDados!C57,"/",PlanDados!D57)),0)</f>
        <v>0</v>
      </c>
      <c r="C54" s="34">
        <f>IFERROR(DATEVALUE(CONCATENATE(PlanDados!E57,"/",PlanDados!F57,"/",PlanDados!G57)),0)</f>
        <v>0</v>
      </c>
      <c r="D54" s="34">
        <f t="shared" si="1"/>
        <v>0</v>
      </c>
      <c r="E54" s="34">
        <v>1</v>
      </c>
      <c r="F54" s="31">
        <f t="shared" si="3"/>
        <v>0</v>
      </c>
      <c r="G54" s="31"/>
      <c r="H54" s="21"/>
      <c r="I54" s="21"/>
      <c r="J54" s="21"/>
      <c r="K54" s="21"/>
    </row>
    <row r="55" spans="1:11" x14ac:dyDescent="0.25">
      <c r="A55" s="33" t="s">
        <v>40</v>
      </c>
      <c r="B55" s="34">
        <f>IFERROR(DATEVALUE(CONCATENATE(PlanDados!B58,"/",PlanDados!C58,"/",PlanDados!D58)),0)</f>
        <v>0</v>
      </c>
      <c r="C55" s="34">
        <f>IFERROR(DATEVALUE(CONCATENATE(PlanDados!E58,"/",PlanDados!F58,"/",PlanDados!G58)),0)</f>
        <v>0</v>
      </c>
      <c r="D55" s="34">
        <f t="shared" si="1"/>
        <v>0</v>
      </c>
      <c r="E55" s="34">
        <v>1</v>
      </c>
      <c r="F55" s="31">
        <f t="shared" si="3"/>
        <v>0</v>
      </c>
      <c r="G55" s="31"/>
      <c r="H55" s="21"/>
      <c r="I55" s="21"/>
      <c r="J55" s="21"/>
      <c r="K55" s="21"/>
    </row>
    <row r="56" spans="1:11" x14ac:dyDescent="0.25">
      <c r="A56" s="33" t="s">
        <v>162</v>
      </c>
      <c r="B56" s="34">
        <f>IFERROR(DATEVALUE(CONCATENATE(PlanDados!B59,"/",PlanDados!C59,"/",PlanDados!D59)),0)</f>
        <v>0</v>
      </c>
      <c r="C56" s="34">
        <f>IFERROR(DATEVALUE(CONCATENATE(PlanDados!E59,"/",PlanDados!F59,"/",PlanDados!G59)),0)</f>
        <v>0</v>
      </c>
      <c r="D56" s="34">
        <f t="shared" si="1"/>
        <v>0</v>
      </c>
      <c r="E56" s="34">
        <v>0.5</v>
      </c>
      <c r="F56" s="31">
        <f t="shared" si="3"/>
        <v>0</v>
      </c>
      <c r="G56" s="31"/>
      <c r="H56" s="21"/>
      <c r="I56" s="21"/>
      <c r="J56" s="21"/>
      <c r="K56" s="21"/>
    </row>
    <row r="57" spans="1:11" x14ac:dyDescent="0.25">
      <c r="A57" s="36" t="s">
        <v>163</v>
      </c>
      <c r="B57" s="37">
        <f>IFERROR(DATEVALUE(CONCATENATE(PlanDados!B60,"/",PlanDados!C60,"/",PlanDados!D60)),0)</f>
        <v>0</v>
      </c>
      <c r="C57" s="37">
        <f>IFERROR(DATEVALUE(CONCATENATE(PlanDados!E60,"/",PlanDados!F60,"/",PlanDados!G60)),0)</f>
        <v>0</v>
      </c>
      <c r="D57" s="37">
        <f t="shared" si="1"/>
        <v>0</v>
      </c>
      <c r="E57" s="37">
        <v>0.5</v>
      </c>
      <c r="F57" s="38">
        <f t="shared" si="3"/>
        <v>0</v>
      </c>
      <c r="G57" s="31"/>
      <c r="H57" s="21"/>
      <c r="I57" s="21"/>
      <c r="J57" s="21"/>
      <c r="K57" s="21"/>
    </row>
    <row r="58" spans="1:1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x14ac:dyDescent="0.25">
      <c r="A59" s="3" t="s">
        <v>9</v>
      </c>
      <c r="B59" s="3"/>
      <c r="C59" s="21"/>
      <c r="D59" s="21"/>
      <c r="E59" s="21"/>
      <c r="F59" s="21"/>
      <c r="G59" s="21"/>
      <c r="H59" s="21"/>
      <c r="I59" s="21"/>
      <c r="J59" s="21"/>
      <c r="K59" s="21"/>
    </row>
    <row r="60" spans="1:11" x14ac:dyDescent="0.25">
      <c r="A60" s="3"/>
      <c r="B60" s="3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30" x14ac:dyDescent="0.25">
      <c r="A61" s="22" t="s">
        <v>85</v>
      </c>
      <c r="B61" s="39" t="s">
        <v>83</v>
      </c>
      <c r="C61" s="40" t="s">
        <v>84</v>
      </c>
      <c r="D61" s="68" t="s">
        <v>80</v>
      </c>
      <c r="E61" s="1"/>
      <c r="G61" s="21"/>
      <c r="H61" s="21"/>
      <c r="I61" s="21"/>
      <c r="J61" s="21"/>
      <c r="K61" s="21"/>
    </row>
    <row r="62" spans="1:11" ht="15" customHeight="1" x14ac:dyDescent="0.25">
      <c r="A62" s="49" t="s">
        <v>224</v>
      </c>
      <c r="B62" s="19">
        <f>Afastamento!O11</f>
        <v>0</v>
      </c>
      <c r="C62" s="18">
        <v>8</v>
      </c>
      <c r="D62" s="1">
        <f t="shared" ref="D62:D67" si="4">(B62/365)*C62</f>
        <v>0</v>
      </c>
      <c r="E62" s="1"/>
      <c r="G62" s="21"/>
      <c r="H62" s="21"/>
      <c r="I62" s="21"/>
      <c r="J62" s="21"/>
      <c r="K62" s="21"/>
    </row>
    <row r="63" spans="1:11" ht="15" customHeight="1" x14ac:dyDescent="0.25">
      <c r="A63" s="33" t="s">
        <v>225</v>
      </c>
      <c r="B63" s="34">
        <f>Afastamento!O37</f>
        <v>0</v>
      </c>
      <c r="C63" s="18">
        <v>6</v>
      </c>
      <c r="D63" s="1">
        <f t="shared" si="4"/>
        <v>0</v>
      </c>
      <c r="E63" s="1"/>
      <c r="G63" s="21"/>
      <c r="H63" s="21"/>
      <c r="I63" s="21"/>
      <c r="J63" s="21"/>
      <c r="K63" s="21"/>
    </row>
    <row r="64" spans="1:11" x14ac:dyDescent="0.25">
      <c r="A64" s="33" t="s">
        <v>226</v>
      </c>
      <c r="B64" s="34">
        <f>Afastamento!Q11</f>
        <v>0</v>
      </c>
      <c r="C64" s="34">
        <v>8</v>
      </c>
      <c r="D64" s="1">
        <f t="shared" si="4"/>
        <v>0</v>
      </c>
      <c r="E64" s="1"/>
      <c r="G64" s="21"/>
      <c r="H64" s="21"/>
      <c r="I64" s="21"/>
      <c r="J64" s="21"/>
      <c r="K64" s="21"/>
    </row>
    <row r="65" spans="1:11" x14ac:dyDescent="0.25">
      <c r="A65" s="33" t="s">
        <v>227</v>
      </c>
      <c r="B65" s="34">
        <f>Afastamento!Q37</f>
        <v>0</v>
      </c>
      <c r="C65" s="34">
        <v>6</v>
      </c>
      <c r="D65" s="1">
        <f t="shared" si="4"/>
        <v>0</v>
      </c>
      <c r="E65" s="31"/>
      <c r="G65" s="21"/>
      <c r="H65" s="21"/>
      <c r="I65" s="21"/>
      <c r="J65" s="21"/>
      <c r="K65" s="21"/>
    </row>
    <row r="66" spans="1:11" x14ac:dyDescent="0.25">
      <c r="A66" s="33" t="s">
        <v>228</v>
      </c>
      <c r="B66" s="34">
        <f>Afastamento!P11</f>
        <v>0</v>
      </c>
      <c r="C66" s="34">
        <v>8</v>
      </c>
      <c r="D66" s="1">
        <f t="shared" si="4"/>
        <v>0</v>
      </c>
      <c r="E66" s="31"/>
      <c r="G66" s="21"/>
      <c r="H66" s="21"/>
      <c r="I66" s="21"/>
      <c r="J66" s="21"/>
      <c r="K66" s="21"/>
    </row>
    <row r="67" spans="1:11" ht="15" customHeight="1" x14ac:dyDescent="0.25">
      <c r="A67" s="33" t="s">
        <v>229</v>
      </c>
      <c r="B67" s="20">
        <f>Afastamento!P37</f>
        <v>0</v>
      </c>
      <c r="C67" s="20">
        <v>6</v>
      </c>
      <c r="D67" s="17">
        <f t="shared" si="4"/>
        <v>0</v>
      </c>
      <c r="G67" s="21"/>
      <c r="H67" s="21"/>
      <c r="I67" s="21"/>
      <c r="J67" s="21"/>
      <c r="K67" s="21"/>
    </row>
    <row r="68" spans="1:11" ht="45" x14ac:dyDescent="0.25">
      <c r="A68" s="26"/>
      <c r="B68" s="50" t="s">
        <v>87</v>
      </c>
      <c r="C68" s="50" t="s">
        <v>80</v>
      </c>
      <c r="D68" s="1"/>
      <c r="E68" s="31"/>
      <c r="F68" s="31"/>
      <c r="G68" s="21"/>
      <c r="H68" s="21"/>
      <c r="I68" s="21"/>
      <c r="J68" s="21"/>
      <c r="K68" s="21"/>
    </row>
    <row r="69" spans="1:11" x14ac:dyDescent="0.25">
      <c r="A69" s="26" t="s">
        <v>164</v>
      </c>
      <c r="B69" s="45">
        <v>1</v>
      </c>
      <c r="C69" s="27">
        <f>B69*PlanDados!B74</f>
        <v>0</v>
      </c>
      <c r="D69" s="21"/>
      <c r="E69" s="21"/>
      <c r="F69" s="21"/>
      <c r="G69" s="21"/>
      <c r="H69" s="21"/>
      <c r="I69" s="21"/>
      <c r="J69" s="21"/>
      <c r="K69" s="21"/>
    </row>
    <row r="70" spans="1:1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x14ac:dyDescent="0.25">
      <c r="A71" s="3" t="s">
        <v>41</v>
      </c>
      <c r="B71" s="3"/>
      <c r="C71" s="21"/>
      <c r="D71" s="21"/>
      <c r="E71" s="21"/>
      <c r="F71" s="21"/>
      <c r="G71" s="21"/>
      <c r="H71" s="21"/>
      <c r="I71" s="21"/>
      <c r="J71" s="21"/>
      <c r="K71" s="21"/>
    </row>
    <row r="72" spans="1:11" x14ac:dyDescent="0.25">
      <c r="A72" s="3"/>
      <c r="B72" s="3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30" customHeight="1" x14ac:dyDescent="0.25">
      <c r="A73" s="22" t="s">
        <v>78</v>
      </c>
      <c r="B73" s="46" t="s">
        <v>88</v>
      </c>
      <c r="C73" s="41" t="s">
        <v>80</v>
      </c>
      <c r="D73" s="21"/>
      <c r="E73" s="21"/>
      <c r="F73" s="21"/>
      <c r="G73" s="21"/>
      <c r="H73" s="21"/>
      <c r="I73" s="21"/>
      <c r="J73" s="21"/>
      <c r="K73" s="21"/>
    </row>
    <row r="74" spans="1:11" x14ac:dyDescent="0.25">
      <c r="A74" s="33" t="s">
        <v>42</v>
      </c>
      <c r="B74" s="34">
        <v>27</v>
      </c>
      <c r="C74" s="21">
        <f>B74*PlanDados!B80</f>
        <v>0</v>
      </c>
      <c r="D74" s="21"/>
      <c r="E74" s="21"/>
      <c r="F74" s="21"/>
      <c r="G74" s="21"/>
      <c r="H74" s="21"/>
      <c r="I74" s="21"/>
      <c r="J74" s="21"/>
      <c r="K74" s="21"/>
    </row>
    <row r="75" spans="1:11" x14ac:dyDescent="0.25">
      <c r="A75" s="36" t="s">
        <v>43</v>
      </c>
      <c r="B75" s="37">
        <v>18</v>
      </c>
      <c r="C75" s="43">
        <f>B75*PlanDados!B81</f>
        <v>0</v>
      </c>
      <c r="D75" s="21"/>
      <c r="E75" s="21"/>
      <c r="F75" s="21"/>
      <c r="G75" s="21"/>
      <c r="H75" s="21"/>
      <c r="I75" s="21"/>
      <c r="J75" s="21"/>
      <c r="K75" s="21"/>
    </row>
    <row r="76" spans="1:11" x14ac:dyDescent="0.25">
      <c r="A76" s="33" t="s">
        <v>44</v>
      </c>
      <c r="B76" s="34">
        <v>50</v>
      </c>
      <c r="C76" s="21">
        <f>B76*PlanDados!B82</f>
        <v>0</v>
      </c>
      <c r="D76" s="21"/>
      <c r="E76" s="21"/>
      <c r="F76" s="21"/>
      <c r="G76" s="21"/>
      <c r="H76" s="21"/>
      <c r="I76" s="21"/>
      <c r="J76" s="21"/>
      <c r="K76" s="21"/>
    </row>
    <row r="77" spans="1:11" x14ac:dyDescent="0.25">
      <c r="A77" s="36" t="s">
        <v>45</v>
      </c>
      <c r="B77" s="37">
        <v>30</v>
      </c>
      <c r="C77" s="43">
        <f>B77*PlanDados!B83</f>
        <v>0</v>
      </c>
      <c r="D77" s="21"/>
      <c r="E77" s="21"/>
      <c r="F77" s="21"/>
      <c r="G77" s="21"/>
      <c r="H77" s="21"/>
      <c r="I77" s="21"/>
      <c r="J77" s="21"/>
      <c r="K77" s="21"/>
    </row>
    <row r="78" spans="1:11" x14ac:dyDescent="0.25">
      <c r="A78" s="33" t="s">
        <v>165</v>
      </c>
      <c r="B78" s="34">
        <v>12</v>
      </c>
      <c r="C78" s="21">
        <f>B78*PlanDados!B84</f>
        <v>0</v>
      </c>
      <c r="D78" s="21"/>
      <c r="E78" s="21"/>
      <c r="F78" s="21"/>
      <c r="G78" s="21"/>
      <c r="H78" s="21"/>
      <c r="I78" s="21"/>
      <c r="J78" s="21"/>
      <c r="K78" s="21"/>
    </row>
    <row r="79" spans="1:11" x14ac:dyDescent="0.25">
      <c r="A79" s="36" t="s">
        <v>166</v>
      </c>
      <c r="B79" s="37">
        <v>9</v>
      </c>
      <c r="C79" s="43">
        <f>B79*PlanDados!B85</f>
        <v>0</v>
      </c>
      <c r="D79" s="21"/>
      <c r="E79" s="21"/>
      <c r="F79" s="21"/>
      <c r="G79" s="21"/>
      <c r="H79" s="21"/>
      <c r="I79" s="21"/>
      <c r="J79" s="21"/>
      <c r="K79" s="21"/>
    </row>
    <row r="80" spans="1:11" x14ac:dyDescent="0.25">
      <c r="A80" s="33" t="s">
        <v>46</v>
      </c>
      <c r="B80" s="34">
        <v>9</v>
      </c>
      <c r="C80" s="21">
        <f>B80*PlanDados!B86</f>
        <v>0</v>
      </c>
      <c r="D80" s="21"/>
      <c r="E80" s="21"/>
      <c r="F80" s="21"/>
      <c r="G80" s="21"/>
      <c r="H80" s="21"/>
      <c r="I80" s="21"/>
      <c r="J80" s="21"/>
      <c r="K80" s="21"/>
    </row>
    <row r="81" spans="1:11" x14ac:dyDescent="0.25">
      <c r="A81" s="36" t="s">
        <v>47</v>
      </c>
      <c r="B81" s="37">
        <v>6</v>
      </c>
      <c r="C81" s="43">
        <f>B81*PlanDados!B87</f>
        <v>0</v>
      </c>
      <c r="D81" s="21"/>
      <c r="E81" s="21"/>
      <c r="F81" s="21"/>
      <c r="G81" s="21"/>
      <c r="H81" s="21"/>
      <c r="I81" s="21"/>
      <c r="J81" s="21"/>
      <c r="K81" s="21"/>
    </row>
    <row r="82" spans="1:11" x14ac:dyDescent="0.25">
      <c r="A82" s="33" t="s">
        <v>174</v>
      </c>
      <c r="B82" s="34">
        <v>3</v>
      </c>
      <c r="C82" s="21">
        <f>B82*PlanDados!B88</f>
        <v>0</v>
      </c>
      <c r="D82" s="21"/>
      <c r="E82" s="21"/>
      <c r="F82" s="21"/>
      <c r="G82" s="21"/>
      <c r="H82" s="21"/>
      <c r="I82" s="21"/>
      <c r="J82" s="21"/>
      <c r="K82" s="21"/>
    </row>
    <row r="83" spans="1:11" x14ac:dyDescent="0.25">
      <c r="A83" s="36" t="s">
        <v>175</v>
      </c>
      <c r="B83" s="37">
        <v>2</v>
      </c>
      <c r="C83" s="43">
        <f>B83*PlanDados!B89</f>
        <v>0</v>
      </c>
      <c r="D83" s="21"/>
      <c r="E83" s="21"/>
      <c r="F83" s="21"/>
      <c r="G83" s="21"/>
      <c r="H83" s="21"/>
      <c r="I83" s="21"/>
      <c r="J83" s="21"/>
      <c r="K83" s="21"/>
    </row>
    <row r="84" spans="1:11" x14ac:dyDescent="0.25">
      <c r="A84" s="33" t="s">
        <v>49</v>
      </c>
      <c r="B84" s="34">
        <v>3</v>
      </c>
      <c r="C84" s="21">
        <f>B84*PlanDados!B90</f>
        <v>0</v>
      </c>
      <c r="D84" s="21"/>
      <c r="E84" s="21"/>
      <c r="F84" s="21"/>
      <c r="G84" s="21"/>
      <c r="H84" s="21"/>
      <c r="I84" s="21"/>
      <c r="J84" s="21"/>
      <c r="K84" s="21"/>
    </row>
    <row r="85" spans="1:11" x14ac:dyDescent="0.25">
      <c r="A85" s="36" t="s">
        <v>50</v>
      </c>
      <c r="B85" s="37">
        <v>2</v>
      </c>
      <c r="C85" s="43">
        <f>B85*PlanDados!B91</f>
        <v>0</v>
      </c>
      <c r="D85" s="21"/>
      <c r="E85" s="21"/>
      <c r="F85" s="21"/>
      <c r="G85" s="21"/>
      <c r="H85" s="21"/>
      <c r="I85" s="21"/>
      <c r="J85" s="21"/>
      <c r="K85" s="21"/>
    </row>
    <row r="86" spans="1:11" x14ac:dyDescent="0.25">
      <c r="A86" s="33" t="s">
        <v>51</v>
      </c>
      <c r="B86" s="34">
        <v>6</v>
      </c>
      <c r="C86" s="21">
        <f>B86*PlanDados!B92</f>
        <v>0</v>
      </c>
      <c r="D86" s="21"/>
      <c r="E86" s="21"/>
      <c r="F86" s="21"/>
      <c r="G86" s="21"/>
      <c r="H86" s="21"/>
      <c r="I86" s="21"/>
      <c r="J86" s="21"/>
      <c r="K86" s="21"/>
    </row>
    <row r="87" spans="1:11" x14ac:dyDescent="0.25">
      <c r="A87" s="36" t="s">
        <v>52</v>
      </c>
      <c r="B87" s="37">
        <v>1</v>
      </c>
      <c r="C87" s="43">
        <f>B87*PlanDados!B93</f>
        <v>0</v>
      </c>
      <c r="D87" s="21"/>
      <c r="E87" s="21"/>
      <c r="F87" s="21"/>
      <c r="G87" s="21"/>
      <c r="H87" s="21"/>
      <c r="I87" s="21"/>
      <c r="J87" s="21"/>
      <c r="K87" s="21"/>
    </row>
    <row r="88" spans="1:11" x14ac:dyDescent="0.25">
      <c r="A88" s="33" t="s">
        <v>178</v>
      </c>
      <c r="B88" s="34">
        <v>3</v>
      </c>
      <c r="C88" s="21">
        <f>B88*PlanDados!B94</f>
        <v>0</v>
      </c>
      <c r="D88" s="21"/>
      <c r="E88" s="21"/>
      <c r="F88" s="21"/>
      <c r="G88" s="21"/>
      <c r="H88" s="21"/>
      <c r="I88" s="21"/>
      <c r="J88" s="21"/>
      <c r="K88" s="21"/>
    </row>
    <row r="89" spans="1:11" x14ac:dyDescent="0.25">
      <c r="A89" s="36" t="s">
        <v>179</v>
      </c>
      <c r="B89" s="37">
        <v>2</v>
      </c>
      <c r="C89" s="43">
        <f>B89*PlanDados!B95</f>
        <v>0</v>
      </c>
      <c r="D89" s="21"/>
      <c r="E89" s="21"/>
      <c r="F89" s="21"/>
      <c r="G89" s="21"/>
      <c r="H89" s="21"/>
      <c r="I89" s="21"/>
      <c r="J89" s="21"/>
      <c r="K89" s="21"/>
    </row>
    <row r="90" spans="1:11" x14ac:dyDescent="0.25">
      <c r="A90" s="33" t="s">
        <v>53</v>
      </c>
      <c r="B90" s="34">
        <v>27</v>
      </c>
      <c r="C90" s="21">
        <f>B90*PlanDados!B96</f>
        <v>0</v>
      </c>
      <c r="D90" s="21"/>
      <c r="E90" s="21"/>
      <c r="F90" s="21"/>
      <c r="G90" s="21"/>
      <c r="H90" s="21"/>
      <c r="I90" s="21"/>
      <c r="J90" s="21"/>
      <c r="K90" s="21"/>
    </row>
    <row r="91" spans="1:11" x14ac:dyDescent="0.25">
      <c r="A91" s="36" t="s">
        <v>54</v>
      </c>
      <c r="B91" s="37">
        <v>18</v>
      </c>
      <c r="C91" s="43">
        <f>B91*PlanDados!B97</f>
        <v>0</v>
      </c>
      <c r="D91" s="21"/>
      <c r="E91" s="21"/>
      <c r="F91" s="21"/>
      <c r="G91" s="21"/>
      <c r="H91" s="21"/>
      <c r="I91" s="21"/>
      <c r="J91" s="21"/>
      <c r="K91" s="21"/>
    </row>
    <row r="92" spans="1:11" x14ac:dyDescent="0.25">
      <c r="A92" s="33" t="s">
        <v>55</v>
      </c>
      <c r="B92" s="34">
        <v>5</v>
      </c>
      <c r="C92" s="21">
        <f>B92*PlanDados!B98</f>
        <v>0</v>
      </c>
      <c r="D92" s="21"/>
      <c r="E92" s="21"/>
      <c r="F92" s="21"/>
      <c r="G92" s="21"/>
      <c r="H92" s="21"/>
      <c r="I92" s="21"/>
      <c r="J92" s="21"/>
      <c r="K92" s="21"/>
    </row>
    <row r="93" spans="1:11" x14ac:dyDescent="0.25">
      <c r="A93" s="33" t="s">
        <v>167</v>
      </c>
      <c r="B93" s="34">
        <v>5</v>
      </c>
      <c r="C93" s="21">
        <f>B93*PlanDados!B99</f>
        <v>0</v>
      </c>
      <c r="D93" s="21"/>
      <c r="E93" s="21"/>
      <c r="F93" s="21"/>
      <c r="G93" s="21"/>
      <c r="H93" s="21"/>
      <c r="I93" s="21"/>
      <c r="J93" s="21"/>
      <c r="K93" s="21"/>
    </row>
    <row r="94" spans="1:11" x14ac:dyDescent="0.25">
      <c r="A94" s="33" t="s">
        <v>56</v>
      </c>
      <c r="B94" s="34">
        <v>3</v>
      </c>
      <c r="C94" s="21">
        <f>B94*PlanDados!B100</f>
        <v>0</v>
      </c>
      <c r="D94" s="21"/>
      <c r="E94" s="21"/>
      <c r="F94" s="21"/>
      <c r="G94" s="21"/>
      <c r="H94" s="21"/>
      <c r="I94" s="21"/>
      <c r="J94" s="21"/>
      <c r="K94" s="21"/>
    </row>
    <row r="95" spans="1:11" x14ac:dyDescent="0.25">
      <c r="A95" s="33" t="s">
        <v>168</v>
      </c>
      <c r="B95" s="34">
        <v>5</v>
      </c>
      <c r="C95" s="21">
        <f>B95*PlanDados!B101</f>
        <v>0</v>
      </c>
      <c r="D95" s="21"/>
      <c r="E95" s="21"/>
      <c r="F95" s="21"/>
      <c r="G95" s="21"/>
      <c r="H95" s="21"/>
      <c r="I95" s="21"/>
      <c r="J95" s="21"/>
      <c r="K95" s="21"/>
    </row>
    <row r="96" spans="1:11" x14ac:dyDescent="0.25">
      <c r="A96" s="33" t="s">
        <v>57</v>
      </c>
      <c r="B96" s="34">
        <v>5</v>
      </c>
      <c r="C96" s="21">
        <f>B96*PlanDados!B102</f>
        <v>0</v>
      </c>
      <c r="D96" s="21"/>
      <c r="E96" s="21"/>
      <c r="F96" s="21"/>
      <c r="G96" s="21"/>
      <c r="H96" s="21"/>
      <c r="I96" s="21"/>
      <c r="J96" s="21"/>
      <c r="K96" s="21"/>
    </row>
    <row r="97" spans="1:11" x14ac:dyDescent="0.25">
      <c r="A97" s="33" t="s">
        <v>58</v>
      </c>
      <c r="B97" s="34">
        <v>3</v>
      </c>
      <c r="C97" s="21">
        <f>B97*PlanDados!B103</f>
        <v>0</v>
      </c>
      <c r="D97" s="21"/>
      <c r="E97" s="21"/>
      <c r="F97" s="21"/>
      <c r="G97" s="21"/>
      <c r="H97" s="21"/>
      <c r="I97" s="21"/>
      <c r="J97" s="21"/>
      <c r="K97" s="21"/>
    </row>
    <row r="98" spans="1:11" x14ac:dyDescent="0.25">
      <c r="A98" s="36" t="s">
        <v>59</v>
      </c>
      <c r="B98" s="37">
        <v>3</v>
      </c>
      <c r="C98" s="43">
        <f>B98*PlanDados!B104</f>
        <v>0</v>
      </c>
      <c r="D98" s="21"/>
      <c r="E98" s="21"/>
      <c r="F98" s="21"/>
      <c r="G98" s="21"/>
      <c r="H98" s="21"/>
      <c r="I98" s="21"/>
      <c r="J98" s="21"/>
      <c r="K98" s="21"/>
    </row>
    <row r="99" spans="1:1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x14ac:dyDescent="0.25">
      <c r="A101" s="3" t="s">
        <v>60</v>
      </c>
      <c r="B101" s="3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5" customHeight="1" x14ac:dyDescent="0.25">
      <c r="A102" s="3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5" customHeight="1" x14ac:dyDescent="0.25">
      <c r="A103" s="192" t="s">
        <v>169</v>
      </c>
      <c r="B103" s="196" t="s">
        <v>84</v>
      </c>
      <c r="C103" s="198" t="s">
        <v>282</v>
      </c>
      <c r="D103" s="199"/>
      <c r="E103" s="199"/>
      <c r="F103" s="199"/>
      <c r="G103" s="200"/>
      <c r="H103" s="194" t="s">
        <v>171</v>
      </c>
      <c r="I103" s="21"/>
      <c r="J103" s="21"/>
      <c r="K103" s="21"/>
    </row>
    <row r="104" spans="1:11" x14ac:dyDescent="0.25">
      <c r="A104" s="193"/>
      <c r="B104" s="197"/>
      <c r="C104" s="47" t="str">
        <f>PlanDados!B111</f>
        <v/>
      </c>
      <c r="D104" s="47" t="str">
        <f>PlanDados!C111</f>
        <v/>
      </c>
      <c r="E104" s="47" t="str">
        <f>PlanDados!D111</f>
        <v/>
      </c>
      <c r="F104" s="47" t="str">
        <f>PlanDados!E111</f>
        <v/>
      </c>
      <c r="G104" s="69" t="str">
        <f>PlanDados!F111</f>
        <v/>
      </c>
      <c r="H104" s="195"/>
      <c r="I104" s="21"/>
      <c r="J104" s="21"/>
      <c r="K104" s="21"/>
    </row>
    <row r="105" spans="1:11" x14ac:dyDescent="0.25">
      <c r="A105" s="33" t="s">
        <v>195</v>
      </c>
      <c r="B105" s="34">
        <v>18</v>
      </c>
      <c r="C105" s="34">
        <f>IF(C$104="",0,($B105/2)*(Aulas!$E$6/Aulas!$D$6)*PlanDados!B112)</f>
        <v>0</v>
      </c>
      <c r="D105" s="34">
        <f>IF(D$104="",0,($B105/2)*(Aulas!$E$7/Aulas!$D$7)*PlanDados!C112)</f>
        <v>0</v>
      </c>
      <c r="E105" s="34">
        <f>IF(E$104="",0,($B105/2)*(Aulas!$E$8/Aulas!$D$8)*PlanDados!D112)</f>
        <v>0</v>
      </c>
      <c r="F105" s="34">
        <f>IF(F$104="",0,($B105/2)*(Aulas!$E$9/Aulas!$D$9)*PlanDados!E112)</f>
        <v>0</v>
      </c>
      <c r="G105" s="34">
        <f>IF(G$104="",0,($B105/2)*(Aulas!$E$10/Aulas!$D$10)*PlanDados!F112)</f>
        <v>0</v>
      </c>
      <c r="H105" s="21">
        <f>SUM(C105:G105)</f>
        <v>0</v>
      </c>
      <c r="I105" s="21"/>
      <c r="J105" s="21"/>
      <c r="K105" s="21"/>
    </row>
    <row r="106" spans="1:11" x14ac:dyDescent="0.25">
      <c r="A106" s="33" t="s">
        <v>196</v>
      </c>
      <c r="B106" s="34">
        <v>9</v>
      </c>
      <c r="C106" s="34">
        <f>IF(C$104="",0,($B106/2)*(Aulas!$E$6/Aulas!$D$6)*PlanDados!B113)</f>
        <v>0</v>
      </c>
      <c r="D106" s="34">
        <f>IF(D$104="",0,($B106/2)*(Aulas!$E$7/Aulas!$D$7)*PlanDados!C113)</f>
        <v>0</v>
      </c>
      <c r="E106" s="34">
        <f>IF(E$104="",0,($B106/2)*(Aulas!$E$8/Aulas!$D$8)*PlanDados!D113)</f>
        <v>0</v>
      </c>
      <c r="F106" s="34">
        <f>IF(F$104="",0,($B106/2)*(Aulas!$E$9/Aulas!$D$9)*PlanDados!E113)</f>
        <v>0</v>
      </c>
      <c r="G106" s="34">
        <f>IF(G$104="",0,($B106/2)*(Aulas!$E$10/Aulas!$D$10)*PlanDados!F113)</f>
        <v>0</v>
      </c>
      <c r="H106" s="21">
        <f t="shared" ref="H106:H112" si="5">SUM(C106:G106)</f>
        <v>0</v>
      </c>
      <c r="I106" s="21"/>
      <c r="J106" s="21"/>
      <c r="K106" s="21"/>
    </row>
    <row r="107" spans="1:11" x14ac:dyDescent="0.25">
      <c r="A107" s="33" t="s">
        <v>197</v>
      </c>
      <c r="B107" s="34">
        <v>6</v>
      </c>
      <c r="C107" s="34">
        <f>IF(C$104="",0,($B107/2)*(Aulas!$E$6/Aulas!$D$6)*PlanDados!B114)</f>
        <v>0</v>
      </c>
      <c r="D107" s="34">
        <f>IF(D$104="",0,($B107/2)*(Aulas!$E$7/Aulas!$D$7)*PlanDados!C114)</f>
        <v>0</v>
      </c>
      <c r="E107" s="34">
        <f>IF(E$104="",0,($B107/2)*(Aulas!$E$8/Aulas!$D$8)*PlanDados!D114)</f>
        <v>0</v>
      </c>
      <c r="F107" s="34">
        <f>IF(F$104="",0,($B107/2)*(Aulas!$E$9/Aulas!$D$9)*PlanDados!E114)</f>
        <v>0</v>
      </c>
      <c r="G107" s="34">
        <f>IF(G$104="",0,($B107/2)*(Aulas!$E$10/Aulas!$D$10)*PlanDados!F114)</f>
        <v>0</v>
      </c>
      <c r="H107" s="21">
        <f t="shared" si="5"/>
        <v>0</v>
      </c>
      <c r="I107" s="21"/>
      <c r="J107" s="21"/>
      <c r="K107" s="21"/>
    </row>
    <row r="108" spans="1:11" x14ac:dyDescent="0.25">
      <c r="A108" s="33" t="s">
        <v>194</v>
      </c>
      <c r="B108" s="34">
        <v>6</v>
      </c>
      <c r="C108" s="34">
        <f>IF(C$104="",0,($B108/2)*(Aulas!$E$6/Aulas!$D$6)*PlanDados!B115)</f>
        <v>0</v>
      </c>
      <c r="D108" s="34">
        <f>IF(D$104="",0,($B108/2)*(Aulas!$E$7/Aulas!$D$7)*PlanDados!C115)</f>
        <v>0</v>
      </c>
      <c r="E108" s="34">
        <f>IF(E$104="",0,($B108/2)*(Aulas!$E$8/Aulas!$D$8)*PlanDados!D115)</f>
        <v>0</v>
      </c>
      <c r="F108" s="34">
        <f>IF(F$104="",0,($B108/2)*(Aulas!$E$9/Aulas!$D$9)*PlanDados!E115)</f>
        <v>0</v>
      </c>
      <c r="G108" s="34">
        <f>IF(G$104="",0,($B108/2)*(Aulas!$E$10/Aulas!$D$10)*PlanDados!F115)</f>
        <v>0</v>
      </c>
      <c r="H108" s="21">
        <f t="shared" si="5"/>
        <v>0</v>
      </c>
      <c r="I108" s="21"/>
      <c r="J108" s="21"/>
      <c r="K108" s="21"/>
    </row>
    <row r="109" spans="1:11" x14ac:dyDescent="0.25">
      <c r="A109" s="33" t="s">
        <v>61</v>
      </c>
      <c r="B109" s="34">
        <v>4</v>
      </c>
      <c r="C109" s="34">
        <f>IF(C$104="",0,($B109/2)*(Aulas!$E$6/Aulas!$D$6)*PlanDados!B116)</f>
        <v>0</v>
      </c>
      <c r="D109" s="34">
        <f>IF(D$104="",0,($B109/2)*(Aulas!$E$7/Aulas!$D$7)*PlanDados!C116)</f>
        <v>0</v>
      </c>
      <c r="E109" s="34">
        <f>IF(E$104="",0,($B109/2)*(Aulas!$E$8/Aulas!$D$8)*PlanDados!D116)</f>
        <v>0</v>
      </c>
      <c r="F109" s="34">
        <f>IF(F$104="",0,($B109/2)*(Aulas!$E$9/Aulas!$D$9)*PlanDados!E116)</f>
        <v>0</v>
      </c>
      <c r="G109" s="34">
        <f>IF(G$104="",0,($B109/2)*(Aulas!$E$10/Aulas!$D$10)*PlanDados!F116)</f>
        <v>0</v>
      </c>
      <c r="H109" s="21">
        <f t="shared" si="5"/>
        <v>0</v>
      </c>
      <c r="I109" s="21"/>
      <c r="J109" s="21"/>
      <c r="K109" s="21"/>
    </row>
    <row r="110" spans="1:11" x14ac:dyDescent="0.25">
      <c r="A110" s="33" t="s">
        <v>62</v>
      </c>
      <c r="B110" s="34">
        <v>3</v>
      </c>
      <c r="C110" s="34">
        <f>IF(C$104="",0,($B110/2)*(Aulas!$E$6/Aulas!$D$6)*PlanDados!B117)</f>
        <v>0</v>
      </c>
      <c r="D110" s="34">
        <f>IF(D$104="",0,($B110/2)*(Aulas!$E$7/Aulas!$D$7)*PlanDados!C117)</f>
        <v>0</v>
      </c>
      <c r="E110" s="34">
        <f>IF(E$104="",0,($B110/2)*(Aulas!$E$8/Aulas!$D$8)*PlanDados!D117)</f>
        <v>0</v>
      </c>
      <c r="F110" s="34">
        <f>IF(F$104="",0,($B110/2)*(Aulas!$E$9/Aulas!$D$9)*PlanDados!E117)</f>
        <v>0</v>
      </c>
      <c r="G110" s="34">
        <f>IF(G$104="",0,($B110/2)*(Aulas!$E$10/Aulas!$D$10)*PlanDados!F117)</f>
        <v>0</v>
      </c>
      <c r="H110" s="21">
        <f t="shared" si="5"/>
        <v>0</v>
      </c>
      <c r="I110" s="21"/>
      <c r="J110" s="21"/>
      <c r="K110" s="21"/>
    </row>
    <row r="111" spans="1:11" x14ac:dyDescent="0.25">
      <c r="A111" s="33" t="s">
        <v>64</v>
      </c>
      <c r="B111" s="34">
        <v>3</v>
      </c>
      <c r="C111" s="34">
        <f>IF(C$104="",0,($B111/2)*(Aulas!$E$6/Aulas!$D$6)*PlanDados!B118)</f>
        <v>0</v>
      </c>
      <c r="D111" s="34">
        <f>IF(D$104="",0,($B111/2)*(Aulas!$E$7/Aulas!$D$7)*PlanDados!C118)</f>
        <v>0</v>
      </c>
      <c r="E111" s="34">
        <f>IF(E$104="",0,($B111/2)*(Aulas!$E$8/Aulas!$D$8)*PlanDados!D118)</f>
        <v>0</v>
      </c>
      <c r="F111" s="34">
        <f>IF(F$104="",0,($B111/2)*(Aulas!$E$9/Aulas!$D$9)*PlanDados!E118)</f>
        <v>0</v>
      </c>
      <c r="G111" s="34">
        <f>IF(G$104="",0,($B111/2)*(Aulas!$E$10/Aulas!$D$10)*PlanDados!F118)</f>
        <v>0</v>
      </c>
      <c r="H111" s="21">
        <f t="shared" si="5"/>
        <v>0</v>
      </c>
      <c r="I111" s="21"/>
      <c r="J111" s="21"/>
      <c r="K111" s="21"/>
    </row>
    <row r="112" spans="1:11" x14ac:dyDescent="0.25">
      <c r="A112" s="36" t="s">
        <v>63</v>
      </c>
      <c r="B112" s="37">
        <v>2</v>
      </c>
      <c r="C112" s="37">
        <f>IF(C$104="",0,($B112/2)*(Aulas!$E$6/Aulas!$D$6)*PlanDados!B119)</f>
        <v>0</v>
      </c>
      <c r="D112" s="37">
        <f>IF(D$104="",0,($B112/2)*(Aulas!$E$7/Aulas!$D$7)*PlanDados!C119)</f>
        <v>0</v>
      </c>
      <c r="E112" s="37">
        <f>IF(E$104="",0,($B112/2)*(Aulas!$E$8/Aulas!$D$8)*PlanDados!D119)</f>
        <v>0</v>
      </c>
      <c r="F112" s="37">
        <f>IF(F$104="",0,($B112/2)*(Aulas!$E$9/Aulas!$D$9)*PlanDados!E119)</f>
        <v>0</v>
      </c>
      <c r="G112" s="37">
        <f>IF(G$104="",0,($B112/2)*(Aulas!$E$10/Aulas!$D$10)*PlanDados!F119)</f>
        <v>0</v>
      </c>
      <c r="H112" s="43">
        <f t="shared" si="5"/>
        <v>0</v>
      </c>
      <c r="I112" s="21"/>
      <c r="J112" s="21"/>
      <c r="K112" s="21"/>
    </row>
    <row r="113" spans="1:1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30" customHeight="1" x14ac:dyDescent="0.25">
      <c r="A114" s="22" t="s">
        <v>170</v>
      </c>
      <c r="B114" s="22" t="s">
        <v>76</v>
      </c>
      <c r="C114" s="44" t="s">
        <v>171</v>
      </c>
      <c r="D114" s="31"/>
      <c r="E114" s="21"/>
      <c r="F114" s="21"/>
      <c r="G114" s="21"/>
      <c r="H114" s="21"/>
      <c r="I114" s="21"/>
      <c r="J114" s="21"/>
      <c r="K114" s="21"/>
    </row>
    <row r="115" spans="1:11" x14ac:dyDescent="0.25">
      <c r="A115" s="33" t="s">
        <v>65</v>
      </c>
      <c r="B115" s="34">
        <v>5</v>
      </c>
      <c r="C115" s="21">
        <f>B115*PlanDados!B121</f>
        <v>0</v>
      </c>
      <c r="D115" s="21"/>
      <c r="E115" s="21"/>
      <c r="F115" s="21"/>
      <c r="G115" s="21"/>
      <c r="H115" s="21"/>
      <c r="I115" s="21"/>
      <c r="J115" s="21"/>
      <c r="K115" s="21"/>
    </row>
    <row r="116" spans="1:11" x14ac:dyDescent="0.25">
      <c r="A116" s="33" t="s">
        <v>66</v>
      </c>
      <c r="B116" s="34">
        <v>4</v>
      </c>
      <c r="C116" s="21">
        <f>B116*PlanDados!B122</f>
        <v>0</v>
      </c>
      <c r="D116" s="21"/>
      <c r="E116" s="21"/>
      <c r="F116" s="21"/>
      <c r="G116" s="21"/>
      <c r="H116" s="21"/>
      <c r="I116" s="21"/>
      <c r="J116" s="21"/>
      <c r="K116" s="21"/>
    </row>
    <row r="117" spans="1:11" x14ac:dyDescent="0.25">
      <c r="A117" s="33" t="s">
        <v>67</v>
      </c>
      <c r="B117" s="34">
        <v>3</v>
      </c>
      <c r="C117" s="21">
        <f>B117*PlanDados!B123</f>
        <v>0</v>
      </c>
      <c r="D117" s="21"/>
      <c r="E117" s="21"/>
      <c r="F117" s="21"/>
      <c r="G117" s="21"/>
      <c r="H117" s="21"/>
      <c r="I117" s="21"/>
      <c r="J117" s="21"/>
      <c r="K117" s="21"/>
    </row>
    <row r="118" spans="1:11" x14ac:dyDescent="0.25">
      <c r="A118" s="33" t="s">
        <v>68</v>
      </c>
      <c r="B118" s="34">
        <v>3</v>
      </c>
      <c r="C118" s="21">
        <f>B118*PlanDados!B124</f>
        <v>0</v>
      </c>
      <c r="D118" s="21"/>
      <c r="E118" s="21"/>
      <c r="F118" s="21"/>
      <c r="G118" s="21"/>
      <c r="H118" s="21"/>
      <c r="I118" s="21"/>
      <c r="J118" s="21"/>
      <c r="K118" s="21"/>
    </row>
    <row r="119" spans="1:11" x14ac:dyDescent="0.25">
      <c r="A119" s="33" t="s">
        <v>69</v>
      </c>
      <c r="B119" s="34">
        <v>2</v>
      </c>
      <c r="C119" s="21">
        <f>B119*PlanDados!B125</f>
        <v>0</v>
      </c>
      <c r="D119" s="21"/>
      <c r="E119" s="21"/>
      <c r="F119" s="21"/>
      <c r="G119" s="21"/>
      <c r="H119" s="21"/>
      <c r="I119" s="21"/>
      <c r="J119" s="21"/>
      <c r="K119" s="21"/>
    </row>
    <row r="120" spans="1:11" x14ac:dyDescent="0.25">
      <c r="A120" s="36" t="s">
        <v>70</v>
      </c>
      <c r="B120" s="37">
        <v>1</v>
      </c>
      <c r="C120" s="38">
        <f>B120*PlanDados!B126</f>
        <v>0</v>
      </c>
      <c r="D120" s="21"/>
      <c r="E120" s="21"/>
      <c r="F120" s="21"/>
      <c r="G120" s="21"/>
      <c r="H120" s="21"/>
      <c r="I120" s="21"/>
      <c r="J120" s="21"/>
      <c r="K120" s="21"/>
    </row>
    <row r="121" spans="1:11" x14ac:dyDescent="0.25">
      <c r="A121" s="33" t="s">
        <v>71</v>
      </c>
      <c r="B121" s="34">
        <v>27</v>
      </c>
      <c r="C121" s="21">
        <f>B121*PlanDados!B127</f>
        <v>0</v>
      </c>
      <c r="D121" s="21"/>
      <c r="E121" s="21"/>
      <c r="F121" s="21"/>
      <c r="G121" s="21"/>
      <c r="H121" s="21"/>
      <c r="I121" s="21"/>
      <c r="J121" s="21"/>
      <c r="K121" s="21"/>
    </row>
    <row r="122" spans="1:11" x14ac:dyDescent="0.25">
      <c r="A122" s="36" t="s">
        <v>72</v>
      </c>
      <c r="B122" s="37">
        <v>18</v>
      </c>
      <c r="C122" s="38">
        <f>B122*PlanDados!B128</f>
        <v>0</v>
      </c>
      <c r="D122" s="21"/>
      <c r="E122" s="21"/>
      <c r="F122" s="21"/>
      <c r="G122" s="21"/>
      <c r="H122" s="21"/>
      <c r="I122" s="21"/>
      <c r="J122" s="21"/>
      <c r="K122" s="21"/>
    </row>
    <row r="123" spans="1:11" x14ac:dyDescent="0.25">
      <c r="A123" s="33" t="s">
        <v>73</v>
      </c>
      <c r="B123" s="34">
        <v>4</v>
      </c>
      <c r="C123" s="21">
        <f>B123*PlanDados!B129</f>
        <v>0</v>
      </c>
      <c r="D123" s="21"/>
      <c r="E123" s="21"/>
      <c r="F123" s="21"/>
      <c r="G123" s="21"/>
      <c r="H123" s="21"/>
      <c r="I123" s="21"/>
      <c r="J123" s="21"/>
      <c r="K123" s="21"/>
    </row>
    <row r="124" spans="1:11" x14ac:dyDescent="0.25">
      <c r="A124" s="33" t="s">
        <v>74</v>
      </c>
      <c r="B124" s="34">
        <v>2</v>
      </c>
      <c r="C124" s="21">
        <f>B124*PlanDados!B130</f>
        <v>0</v>
      </c>
      <c r="D124" s="21"/>
      <c r="E124" s="21"/>
      <c r="F124" s="21"/>
      <c r="G124" s="21"/>
      <c r="H124" s="21"/>
      <c r="I124" s="21"/>
      <c r="J124" s="21"/>
      <c r="K124" s="21"/>
    </row>
    <row r="125" spans="1:11" x14ac:dyDescent="0.25">
      <c r="A125" s="36" t="s">
        <v>75</v>
      </c>
      <c r="B125" s="37">
        <v>1</v>
      </c>
      <c r="C125" s="38">
        <f>B125*PlanDados!B131</f>
        <v>0</v>
      </c>
      <c r="D125" s="21"/>
      <c r="E125" s="21"/>
      <c r="F125" s="21"/>
      <c r="G125" s="21"/>
      <c r="H125" s="21"/>
      <c r="I125" s="21"/>
      <c r="J125" s="21"/>
      <c r="K125" s="21"/>
    </row>
    <row r="126" spans="1:1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</sheetData>
  <sheetProtection selectLockedCells="1"/>
  <mergeCells count="7">
    <mergeCell ref="A15:A16"/>
    <mergeCell ref="H103:H104"/>
    <mergeCell ref="B103:B104"/>
    <mergeCell ref="C103:G103"/>
    <mergeCell ref="A103:A104"/>
    <mergeCell ref="B15:B16"/>
    <mergeCell ref="C15:C16"/>
  </mergeCells>
  <pageMargins left="0.39370078740157483" right="0.19685039370078741" top="0.59055118110236227" bottom="0.39370078740157483" header="0.31496062992125984" footer="0.31496062992125984"/>
  <pageSetup paperSize="9" orientation="landscape" r:id="rId1"/>
  <headerFooter>
    <oddHeader>&amp;L&amp;A</oddHeader>
    <oddFooter>&amp;C&amp;P/&amp;N</oddFooter>
  </headerFooter>
  <rowBreaks count="3" manualBreakCount="3">
    <brk id="22" max="16383" man="1"/>
    <brk id="69" max="16383" man="1"/>
    <brk id="99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01"/>
  <sheetViews>
    <sheetView zoomScaleNormal="100" workbookViewId="0">
      <selection activeCell="B16" sqref="B16"/>
    </sheetView>
  </sheetViews>
  <sheetFormatPr defaultRowHeight="15" x14ac:dyDescent="0.25"/>
  <cols>
    <col min="1" max="1" width="77.28515625" bestFit="1" customWidth="1"/>
    <col min="2" max="3" width="14.7109375" customWidth="1"/>
  </cols>
  <sheetData>
    <row r="1" spans="1:2" x14ac:dyDescent="0.25">
      <c r="A1" s="2" t="str">
        <f>CONCATENATE(PlanCalculo!A1,": ",PlanCalculo!B1)</f>
        <v xml:space="preserve">Nome: </v>
      </c>
    </row>
    <row r="2" spans="1:2" x14ac:dyDescent="0.25">
      <c r="A2" s="2" t="str">
        <f>CONCATENATE(PlanCalculo!A2,": ",PlanCalculo!B2)</f>
        <v xml:space="preserve">SIAPE: </v>
      </c>
    </row>
    <row r="3" spans="1:2" x14ac:dyDescent="0.25">
      <c r="A3" s="2" t="str">
        <f>CONCATENATE(PlanCalculo!A3,": ",PlanCalculo!B3)</f>
        <v xml:space="preserve">Classe Atual: </v>
      </c>
    </row>
    <row r="4" spans="1:2" x14ac:dyDescent="0.25">
      <c r="A4" s="2" t="str">
        <f>CONCATENATE(PlanCalculo!A4,": ",PlanCalculo!B4)</f>
        <v xml:space="preserve">Nível Atual: </v>
      </c>
    </row>
    <row r="5" spans="1:2" x14ac:dyDescent="0.25">
      <c r="A5" s="2" t="str">
        <f>CONCATENATE(PlanCalculo!A5,": ",PlanCalculo!B5)</f>
        <v xml:space="preserve">Classe Pretendida: </v>
      </c>
    </row>
    <row r="6" spans="1:2" x14ac:dyDescent="0.25">
      <c r="A6" s="147" t="str">
        <f>CONCATENATE(PlanCalculo!A6,": ",PlanCalculo!B6)</f>
        <v xml:space="preserve">Nível Pretendido: </v>
      </c>
    </row>
    <row r="7" spans="1:2" x14ac:dyDescent="0.25">
      <c r="A7" s="3" t="s">
        <v>6</v>
      </c>
    </row>
    <row r="8" spans="1:2" x14ac:dyDescent="0.25">
      <c r="A8" s="12" t="s">
        <v>81</v>
      </c>
      <c r="B8" t="str">
        <f>CONCATENATE(PlanDados!B10,"/",PlanDados!C10,"/",PlanDados!D10)</f>
        <v>//</v>
      </c>
    </row>
    <row r="9" spans="1:2" x14ac:dyDescent="0.25">
      <c r="A9" s="12" t="s">
        <v>82</v>
      </c>
      <c r="B9" t="str">
        <f>CONCATENATE(PlanDados!E10,"/",PlanDados!F10,"/",PlanDados!G10)</f>
        <v>//</v>
      </c>
    </row>
    <row r="10" spans="1:2" x14ac:dyDescent="0.25">
      <c r="A10" s="12"/>
    </row>
    <row r="11" spans="1:2" hidden="1" x14ac:dyDescent="0.25"/>
    <row r="12" spans="1:2" ht="15" customHeight="1" x14ac:dyDescent="0.25">
      <c r="A12" s="4" t="s">
        <v>89</v>
      </c>
      <c r="B12" s="5" t="s">
        <v>80</v>
      </c>
    </row>
    <row r="13" spans="1:2" x14ac:dyDescent="0.25">
      <c r="A13" s="6" t="s">
        <v>7</v>
      </c>
      <c r="B13" s="7">
        <f>SUM(PlanCalculo!C17:C21)</f>
        <v>-24</v>
      </c>
    </row>
    <row r="14" spans="1:2" hidden="1" x14ac:dyDescent="0.25"/>
    <row r="15" spans="1:2" x14ac:dyDescent="0.25">
      <c r="A15" s="205" t="s">
        <v>8</v>
      </c>
      <c r="B15" s="205"/>
    </row>
    <row r="16" spans="1:2" x14ac:dyDescent="0.25">
      <c r="A16" s="10" t="s">
        <v>90</v>
      </c>
      <c r="B16" s="9">
        <f>IF(ISERR(PlanCalculo!F28),0,PlanCalculo!F28)</f>
        <v>0</v>
      </c>
    </row>
    <row r="17" spans="1:2" x14ac:dyDescent="0.25">
      <c r="A17" s="10" t="s">
        <v>91</v>
      </c>
      <c r="B17" s="9">
        <f>IF(ISERR(PlanCalculo!F29),0,PlanCalculo!F29)</f>
        <v>0</v>
      </c>
    </row>
    <row r="18" spans="1:2" x14ac:dyDescent="0.25">
      <c r="A18" s="10" t="s">
        <v>92</v>
      </c>
      <c r="B18" s="9">
        <f>IF(ISERR(PlanCalculo!F30),0,PlanCalculo!F30)</f>
        <v>0</v>
      </c>
    </row>
    <row r="19" spans="1:2" x14ac:dyDescent="0.25">
      <c r="A19" s="10" t="s">
        <v>93</v>
      </c>
      <c r="B19" s="9">
        <f>IF(ISERR(PlanCalculo!F31),0,PlanCalculo!F31)</f>
        <v>0</v>
      </c>
    </row>
    <row r="20" spans="1:2" x14ac:dyDescent="0.25">
      <c r="A20" s="10" t="s">
        <v>94</v>
      </c>
      <c r="B20" s="9">
        <f>IF(ISERR(PlanCalculo!F32),0,PlanCalculo!F32)</f>
        <v>0</v>
      </c>
    </row>
    <row r="21" spans="1:2" x14ac:dyDescent="0.25">
      <c r="A21" s="10" t="s">
        <v>118</v>
      </c>
      <c r="B21" s="9">
        <f>IF(ISERR(PlanCalculo!F33),0,PlanCalculo!F33)</f>
        <v>0</v>
      </c>
    </row>
    <row r="22" spans="1:2" x14ac:dyDescent="0.25">
      <c r="A22" s="11" t="s">
        <v>119</v>
      </c>
      <c r="B22" s="13">
        <f>IF(ISERR(PlanCalculo!F34),0,PlanCalculo!F34)</f>
        <v>0</v>
      </c>
    </row>
    <row r="23" spans="1:2" x14ac:dyDescent="0.25">
      <c r="A23" s="10" t="s">
        <v>95</v>
      </c>
      <c r="B23" s="9">
        <f>IF(ISERR(PlanCalculo!F35),0,PlanCalculo!F35)</f>
        <v>0</v>
      </c>
    </row>
    <row r="24" spans="1:2" x14ac:dyDescent="0.25">
      <c r="A24" s="10" t="s">
        <v>96</v>
      </c>
      <c r="B24" s="9">
        <f>IF(ISERR(PlanCalculo!F36),0,PlanCalculo!F36)</f>
        <v>0</v>
      </c>
    </row>
    <row r="25" spans="1:2" x14ac:dyDescent="0.25">
      <c r="A25" s="10" t="s">
        <v>97</v>
      </c>
      <c r="B25" s="9">
        <f>IF(ISERR(PlanCalculo!F37),0,PlanCalculo!F37)</f>
        <v>0</v>
      </c>
    </row>
    <row r="26" spans="1:2" x14ac:dyDescent="0.25">
      <c r="A26" s="10" t="s">
        <v>98</v>
      </c>
      <c r="B26" s="9">
        <f>IF(ISERR(PlanCalculo!F38),0,PlanCalculo!F38)</f>
        <v>0</v>
      </c>
    </row>
    <row r="27" spans="1:2" x14ac:dyDescent="0.25">
      <c r="A27" s="10" t="s">
        <v>99</v>
      </c>
      <c r="B27" s="9">
        <f>IF(ISERR(PlanCalculo!F39),0,PlanCalculo!F39)</f>
        <v>0</v>
      </c>
    </row>
    <row r="28" spans="1:2" x14ac:dyDescent="0.25">
      <c r="A28" s="10" t="s">
        <v>100</v>
      </c>
      <c r="B28" s="9">
        <f>IF(ISERR(PlanCalculo!F40),0,PlanCalculo!F40)</f>
        <v>0</v>
      </c>
    </row>
    <row r="29" spans="1:2" x14ac:dyDescent="0.25">
      <c r="A29" s="10" t="s">
        <v>101</v>
      </c>
      <c r="B29" s="9">
        <f>IF(ISERR(PlanCalculo!F41),0,PlanCalculo!F41)</f>
        <v>0</v>
      </c>
    </row>
    <row r="30" spans="1:2" x14ac:dyDescent="0.25">
      <c r="A30" s="11" t="s">
        <v>102</v>
      </c>
      <c r="B30" s="13">
        <f>IF(ISERR(PlanCalculo!F42),0,PlanCalculo!F42)</f>
        <v>0</v>
      </c>
    </row>
    <row r="31" spans="1:2" x14ac:dyDescent="0.25">
      <c r="A31" s="10" t="s">
        <v>103</v>
      </c>
      <c r="B31" s="9">
        <f>IF(ISERR(PlanCalculo!F43),0,PlanCalculo!F43)</f>
        <v>0</v>
      </c>
    </row>
    <row r="32" spans="1:2" x14ac:dyDescent="0.25">
      <c r="A32" s="10" t="s">
        <v>104</v>
      </c>
      <c r="B32" s="9">
        <f>IF(ISERR(PlanCalculo!F44),0,PlanCalculo!F44)</f>
        <v>0</v>
      </c>
    </row>
    <row r="33" spans="1:2" x14ac:dyDescent="0.25">
      <c r="A33" s="10" t="s">
        <v>105</v>
      </c>
      <c r="B33" s="9">
        <f>IF(ISERR(PlanCalculo!F45),0,PlanCalculo!F45)</f>
        <v>0</v>
      </c>
    </row>
    <row r="34" spans="1:2" x14ac:dyDescent="0.25">
      <c r="A34" s="10" t="s">
        <v>106</v>
      </c>
      <c r="B34" s="9">
        <f>IF(ISERR(PlanCalculo!F46),0,PlanCalculo!F46)</f>
        <v>0</v>
      </c>
    </row>
    <row r="35" spans="1:2" x14ac:dyDescent="0.25">
      <c r="A35" s="10" t="s">
        <v>107</v>
      </c>
      <c r="B35" s="9">
        <f>IF(ISERR(PlanCalculo!F47),0,PlanCalculo!F47)</f>
        <v>0</v>
      </c>
    </row>
    <row r="36" spans="1:2" x14ac:dyDescent="0.25">
      <c r="A36" s="10" t="s">
        <v>108</v>
      </c>
      <c r="B36" s="9">
        <f>IF(ISERR(PlanCalculo!F48),0,PlanCalculo!F48)</f>
        <v>0</v>
      </c>
    </row>
    <row r="37" spans="1:2" x14ac:dyDescent="0.25">
      <c r="A37" s="10" t="s">
        <v>109</v>
      </c>
      <c r="B37" s="9">
        <f>IF(ISERR(PlanCalculo!F49),0,PlanCalculo!F49)</f>
        <v>0</v>
      </c>
    </row>
    <row r="38" spans="1:2" x14ac:dyDescent="0.25">
      <c r="A38" s="10" t="s">
        <v>110</v>
      </c>
      <c r="B38" s="9">
        <f>IF(ISERR(PlanCalculo!F50),0,PlanCalculo!F50)</f>
        <v>0</v>
      </c>
    </row>
    <row r="39" spans="1:2" x14ac:dyDescent="0.25">
      <c r="A39" s="10" t="s">
        <v>111</v>
      </c>
      <c r="B39" s="9">
        <f>IF(ISERR(PlanCalculo!F51),0,PlanCalculo!F51)</f>
        <v>0</v>
      </c>
    </row>
    <row r="40" spans="1:2" x14ac:dyDescent="0.25">
      <c r="A40" s="11" t="s">
        <v>112</v>
      </c>
      <c r="B40" s="13">
        <f>IF(ISERR(PlanCalculo!F52),0,PlanCalculo!F52)</f>
        <v>0</v>
      </c>
    </row>
    <row r="41" spans="1:2" x14ac:dyDescent="0.25">
      <c r="A41" s="10" t="s">
        <v>113</v>
      </c>
      <c r="B41" s="9">
        <f>IF(ISERR(PlanCalculo!F53),0,PlanCalculo!F53)</f>
        <v>0</v>
      </c>
    </row>
    <row r="42" spans="1:2" x14ac:dyDescent="0.25">
      <c r="A42" s="10" t="s">
        <v>114</v>
      </c>
      <c r="B42" s="9">
        <f>IF(ISERR(PlanCalculo!F54),0,PlanCalculo!F54)</f>
        <v>0</v>
      </c>
    </row>
    <row r="43" spans="1:2" x14ac:dyDescent="0.25">
      <c r="A43" s="10" t="s">
        <v>115</v>
      </c>
      <c r="B43" s="9">
        <f>IF(ISERR(PlanCalculo!F55),0,PlanCalculo!F55)</f>
        <v>0</v>
      </c>
    </row>
    <row r="44" spans="1:2" x14ac:dyDescent="0.25">
      <c r="A44" s="10" t="s">
        <v>116</v>
      </c>
      <c r="B44" s="9">
        <f>IF(ISERR(PlanCalculo!F56),0,PlanCalculo!F56)</f>
        <v>0</v>
      </c>
    </row>
    <row r="45" spans="1:2" x14ac:dyDescent="0.25">
      <c r="A45" s="11" t="s">
        <v>117</v>
      </c>
      <c r="B45" s="13">
        <f>IF(ISERR(PlanCalculo!F57),0,PlanCalculo!F57)</f>
        <v>0</v>
      </c>
    </row>
    <row r="46" spans="1:2" x14ac:dyDescent="0.25">
      <c r="A46" s="205" t="s">
        <v>9</v>
      </c>
      <c r="B46" s="205"/>
    </row>
    <row r="47" spans="1:2" x14ac:dyDescent="0.25">
      <c r="A47" s="49" t="s">
        <v>224</v>
      </c>
      <c r="B47" s="9">
        <f>IF(ISERR(PlanCalculo!D62),0,PlanCalculo!D62)</f>
        <v>0</v>
      </c>
    </row>
    <row r="48" spans="1:2" x14ac:dyDescent="0.25">
      <c r="A48" s="33" t="s">
        <v>225</v>
      </c>
      <c r="B48" s="9">
        <f>IF(ISERR(PlanCalculo!D63),0,PlanCalculo!D63)</f>
        <v>0</v>
      </c>
    </row>
    <row r="49" spans="1:2" x14ac:dyDescent="0.25">
      <c r="A49" s="33" t="s">
        <v>226</v>
      </c>
      <c r="B49" s="9">
        <f>IF(ISERR(PlanCalculo!D64),0,PlanCalculo!D64)</f>
        <v>0</v>
      </c>
    </row>
    <row r="50" spans="1:2" x14ac:dyDescent="0.25">
      <c r="A50" s="33" t="s">
        <v>227</v>
      </c>
      <c r="B50" s="9">
        <f>IF(ISERR(PlanCalculo!D65),0,PlanCalculo!D65)</f>
        <v>0</v>
      </c>
    </row>
    <row r="51" spans="1:2" x14ac:dyDescent="0.25">
      <c r="A51" s="33" t="s">
        <v>228</v>
      </c>
      <c r="B51" s="9">
        <f>IF(ISERR(PlanCalculo!D66),0,PlanCalculo!D66)</f>
        <v>0</v>
      </c>
    </row>
    <row r="52" spans="1:2" x14ac:dyDescent="0.25">
      <c r="A52" s="33" t="s">
        <v>229</v>
      </c>
      <c r="B52" s="9">
        <f>IF(ISERR(PlanCalculo!D67),0,PlanCalculo!D67)</f>
        <v>0</v>
      </c>
    </row>
    <row r="53" spans="1:2" x14ac:dyDescent="0.25">
      <c r="A53" s="11" t="s">
        <v>230</v>
      </c>
      <c r="B53" s="9">
        <f>IF(ISERR(PlanCalculo!D68),0,PlanCalculo!C69)</f>
        <v>0</v>
      </c>
    </row>
    <row r="54" spans="1:2" x14ac:dyDescent="0.25">
      <c r="A54" s="205" t="s">
        <v>41</v>
      </c>
      <c r="B54" s="205"/>
    </row>
    <row r="55" spans="1:2" x14ac:dyDescent="0.25">
      <c r="A55" s="10" t="s">
        <v>120</v>
      </c>
      <c r="B55" s="9">
        <f>PlanCalculo!C74</f>
        <v>0</v>
      </c>
    </row>
    <row r="56" spans="1:2" x14ac:dyDescent="0.25">
      <c r="A56" s="11" t="s">
        <v>121</v>
      </c>
      <c r="B56" s="13">
        <f>PlanCalculo!C75</f>
        <v>0</v>
      </c>
    </row>
    <row r="57" spans="1:2" x14ac:dyDescent="0.25">
      <c r="A57" s="10" t="s">
        <v>122</v>
      </c>
      <c r="B57" s="9">
        <f>PlanCalculo!C76</f>
        <v>0</v>
      </c>
    </row>
    <row r="58" spans="1:2" x14ac:dyDescent="0.25">
      <c r="A58" s="11" t="s">
        <v>123</v>
      </c>
      <c r="B58" s="13">
        <f>PlanCalculo!C77</f>
        <v>0</v>
      </c>
    </row>
    <row r="59" spans="1:2" x14ac:dyDescent="0.25">
      <c r="A59" s="10" t="s">
        <v>124</v>
      </c>
      <c r="B59" s="9">
        <f>PlanCalculo!C78</f>
        <v>0</v>
      </c>
    </row>
    <row r="60" spans="1:2" x14ac:dyDescent="0.25">
      <c r="A60" s="11" t="s">
        <v>125</v>
      </c>
      <c r="B60" s="13">
        <f>PlanCalculo!C79</f>
        <v>0</v>
      </c>
    </row>
    <row r="61" spans="1:2" x14ac:dyDescent="0.25">
      <c r="A61" s="10" t="s">
        <v>126</v>
      </c>
      <c r="B61" s="9">
        <f>PlanCalculo!C80</f>
        <v>0</v>
      </c>
    </row>
    <row r="62" spans="1:2" x14ac:dyDescent="0.25">
      <c r="A62" s="11" t="s">
        <v>127</v>
      </c>
      <c r="B62" s="13">
        <f>PlanCalculo!C81</f>
        <v>0</v>
      </c>
    </row>
    <row r="63" spans="1:2" x14ac:dyDescent="0.25">
      <c r="A63" s="10" t="s">
        <v>128</v>
      </c>
      <c r="B63" s="9">
        <f>PlanCalculo!C82</f>
        <v>0</v>
      </c>
    </row>
    <row r="64" spans="1:2" x14ac:dyDescent="0.25">
      <c r="A64" s="11" t="s">
        <v>129</v>
      </c>
      <c r="B64" s="13">
        <f>PlanCalculo!C83</f>
        <v>0</v>
      </c>
    </row>
    <row r="65" spans="1:2" x14ac:dyDescent="0.25">
      <c r="A65" s="10" t="s">
        <v>130</v>
      </c>
      <c r="B65" s="9">
        <f>PlanCalculo!C84</f>
        <v>0</v>
      </c>
    </row>
    <row r="66" spans="1:2" x14ac:dyDescent="0.25">
      <c r="A66" s="11" t="s">
        <v>131</v>
      </c>
      <c r="B66" s="13">
        <f>PlanCalculo!C85</f>
        <v>0</v>
      </c>
    </row>
    <row r="67" spans="1:2" x14ac:dyDescent="0.25">
      <c r="A67" s="10" t="s">
        <v>132</v>
      </c>
      <c r="B67" s="9">
        <f>PlanCalculo!C86</f>
        <v>0</v>
      </c>
    </row>
    <row r="68" spans="1:2" x14ac:dyDescent="0.25">
      <c r="A68" s="11" t="s">
        <v>133</v>
      </c>
      <c r="B68" s="13">
        <f>PlanCalculo!C87</f>
        <v>0</v>
      </c>
    </row>
    <row r="69" spans="1:2" x14ac:dyDescent="0.25">
      <c r="A69" s="10" t="s">
        <v>134</v>
      </c>
      <c r="B69" s="9">
        <f>PlanCalculo!C88</f>
        <v>0</v>
      </c>
    </row>
    <row r="70" spans="1:2" x14ac:dyDescent="0.25">
      <c r="A70" s="11" t="s">
        <v>135</v>
      </c>
      <c r="B70" s="13">
        <f>PlanCalculo!C89</f>
        <v>0</v>
      </c>
    </row>
    <row r="71" spans="1:2" x14ac:dyDescent="0.25">
      <c r="A71" s="10" t="s">
        <v>136</v>
      </c>
      <c r="B71" s="9">
        <f>PlanCalculo!C90</f>
        <v>0</v>
      </c>
    </row>
    <row r="72" spans="1:2" x14ac:dyDescent="0.25">
      <c r="A72" s="11" t="s">
        <v>137</v>
      </c>
      <c r="B72" s="13">
        <f>PlanCalculo!C91</f>
        <v>0</v>
      </c>
    </row>
    <row r="73" spans="1:2" x14ac:dyDescent="0.25">
      <c r="A73" s="10" t="s">
        <v>138</v>
      </c>
      <c r="B73" s="9">
        <f>PlanCalculo!C92</f>
        <v>0</v>
      </c>
    </row>
    <row r="74" spans="1:2" x14ac:dyDescent="0.25">
      <c r="A74" s="10" t="s">
        <v>160</v>
      </c>
      <c r="B74" s="9">
        <f>PlanCalculo!C93</f>
        <v>0</v>
      </c>
    </row>
    <row r="75" spans="1:2" x14ac:dyDescent="0.25">
      <c r="A75" s="10" t="s">
        <v>139</v>
      </c>
      <c r="B75" s="9">
        <f>PlanCalculo!C94</f>
        <v>0</v>
      </c>
    </row>
    <row r="76" spans="1:2" x14ac:dyDescent="0.25">
      <c r="A76" s="10" t="s">
        <v>161</v>
      </c>
      <c r="B76" s="9">
        <f>PlanCalculo!C95</f>
        <v>0</v>
      </c>
    </row>
    <row r="77" spans="1:2" x14ac:dyDescent="0.25">
      <c r="A77" s="10" t="s">
        <v>140</v>
      </c>
      <c r="B77" s="9">
        <f>PlanCalculo!C96</f>
        <v>0</v>
      </c>
    </row>
    <row r="78" spans="1:2" x14ac:dyDescent="0.25">
      <c r="A78" s="10" t="s">
        <v>141</v>
      </c>
      <c r="B78" s="9">
        <f>PlanCalculo!C97</f>
        <v>0</v>
      </c>
    </row>
    <row r="79" spans="1:2" x14ac:dyDescent="0.25">
      <c r="A79" s="11" t="s">
        <v>142</v>
      </c>
      <c r="B79" s="9">
        <f>PlanCalculo!C98</f>
        <v>0</v>
      </c>
    </row>
    <row r="80" spans="1:2" x14ac:dyDescent="0.25">
      <c r="A80" s="70" t="s">
        <v>60</v>
      </c>
      <c r="B80" s="70"/>
    </row>
    <row r="81" spans="1:2" x14ac:dyDescent="0.25">
      <c r="A81" s="33" t="s">
        <v>195</v>
      </c>
      <c r="B81" s="9">
        <f>PlanCalculo!H105</f>
        <v>0</v>
      </c>
    </row>
    <row r="82" spans="1:2" x14ac:dyDescent="0.25">
      <c r="A82" s="33" t="s">
        <v>196</v>
      </c>
      <c r="B82" s="9">
        <f>PlanCalculo!H106</f>
        <v>0</v>
      </c>
    </row>
    <row r="83" spans="1:2" x14ac:dyDescent="0.25">
      <c r="A83" s="33" t="s">
        <v>197</v>
      </c>
      <c r="B83" s="9">
        <f>PlanCalculo!H107</f>
        <v>0</v>
      </c>
    </row>
    <row r="84" spans="1:2" x14ac:dyDescent="0.25">
      <c r="A84" s="33" t="s">
        <v>194</v>
      </c>
      <c r="B84" s="9">
        <f>PlanCalculo!H108</f>
        <v>0</v>
      </c>
    </row>
    <row r="85" spans="1:2" x14ac:dyDescent="0.25">
      <c r="A85" s="10" t="s">
        <v>143</v>
      </c>
      <c r="B85" s="9">
        <f>PlanCalculo!H109</f>
        <v>0</v>
      </c>
    </row>
    <row r="86" spans="1:2" x14ac:dyDescent="0.25">
      <c r="A86" s="10" t="s">
        <v>144</v>
      </c>
      <c r="B86" s="9">
        <f>PlanCalculo!H110</f>
        <v>0</v>
      </c>
    </row>
    <row r="87" spans="1:2" x14ac:dyDescent="0.25">
      <c r="A87" s="10" t="s">
        <v>145</v>
      </c>
      <c r="B87" s="9">
        <f>PlanCalculo!H111</f>
        <v>0</v>
      </c>
    </row>
    <row r="88" spans="1:2" x14ac:dyDescent="0.25">
      <c r="A88" s="11" t="s">
        <v>146</v>
      </c>
      <c r="B88" s="7">
        <f>PlanCalculo!H112</f>
        <v>0</v>
      </c>
    </row>
    <row r="89" spans="1:2" x14ac:dyDescent="0.25">
      <c r="A89" s="10" t="s">
        <v>147</v>
      </c>
      <c r="B89" s="9">
        <f>PlanCalculo!C115</f>
        <v>0</v>
      </c>
    </row>
    <row r="90" spans="1:2" x14ac:dyDescent="0.25">
      <c r="A90" s="10" t="s">
        <v>148</v>
      </c>
      <c r="B90" s="9">
        <f>PlanCalculo!C116</f>
        <v>0</v>
      </c>
    </row>
    <row r="91" spans="1:2" x14ac:dyDescent="0.25">
      <c r="A91" s="10" t="s">
        <v>149</v>
      </c>
      <c r="B91" s="9">
        <f>PlanCalculo!C117</f>
        <v>0</v>
      </c>
    </row>
    <row r="92" spans="1:2" x14ac:dyDescent="0.25">
      <c r="A92" s="10" t="s">
        <v>150</v>
      </c>
      <c r="B92" s="9">
        <f>PlanCalculo!C118</f>
        <v>0</v>
      </c>
    </row>
    <row r="93" spans="1:2" x14ac:dyDescent="0.25">
      <c r="A93" s="10" t="s">
        <v>151</v>
      </c>
      <c r="B93" s="9">
        <f>PlanCalculo!C119</f>
        <v>0</v>
      </c>
    </row>
    <row r="94" spans="1:2" x14ac:dyDescent="0.25">
      <c r="A94" s="11" t="s">
        <v>152</v>
      </c>
      <c r="B94" s="13">
        <f>PlanCalculo!C120</f>
        <v>0</v>
      </c>
    </row>
    <row r="95" spans="1:2" x14ac:dyDescent="0.25">
      <c r="A95" s="10" t="s">
        <v>153</v>
      </c>
      <c r="B95" s="9">
        <f>PlanCalculo!C121</f>
        <v>0</v>
      </c>
    </row>
    <row r="96" spans="1:2" x14ac:dyDescent="0.25">
      <c r="A96" s="11" t="s">
        <v>154</v>
      </c>
      <c r="B96" s="13">
        <f>PlanCalculo!C122</f>
        <v>0</v>
      </c>
    </row>
    <row r="97" spans="1:2" x14ac:dyDescent="0.25">
      <c r="A97" s="10" t="s">
        <v>155</v>
      </c>
      <c r="B97" s="9">
        <f>PlanCalculo!C123</f>
        <v>0</v>
      </c>
    </row>
    <row r="98" spans="1:2" x14ac:dyDescent="0.25">
      <c r="A98" s="10" t="s">
        <v>156</v>
      </c>
      <c r="B98" s="9">
        <f>PlanCalculo!C124</f>
        <v>0</v>
      </c>
    </row>
    <row r="99" spans="1:2" x14ac:dyDescent="0.25">
      <c r="A99" s="11" t="s">
        <v>157</v>
      </c>
      <c r="B99" s="13">
        <f>PlanCalculo!C125</f>
        <v>0</v>
      </c>
    </row>
    <row r="100" spans="1:2" x14ac:dyDescent="0.25">
      <c r="A100" s="8" t="s">
        <v>158</v>
      </c>
      <c r="B100" s="15">
        <f>SUM(B13,B16:B45,B47:B53,B55:B79,B81:B99)</f>
        <v>-24</v>
      </c>
    </row>
    <row r="101" spans="1:2" x14ac:dyDescent="0.25">
      <c r="A101" s="14" t="s">
        <v>159</v>
      </c>
      <c r="B101" s="16">
        <f>B100/2</f>
        <v>-12</v>
      </c>
    </row>
  </sheetData>
  <sheetProtection selectLockedCells="1"/>
  <mergeCells count="3">
    <mergeCell ref="A15:B15"/>
    <mergeCell ref="A46:B46"/>
    <mergeCell ref="A54:B54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4458-9397-437C-A068-72804CC654DD}">
  <dimension ref="A1:C32"/>
  <sheetViews>
    <sheetView workbookViewId="0">
      <selection activeCell="A33" sqref="A33"/>
    </sheetView>
  </sheetViews>
  <sheetFormatPr defaultRowHeight="15" x14ac:dyDescent="0.25"/>
  <sheetData>
    <row r="1" spans="1:3" x14ac:dyDescent="0.25">
      <c r="A1" t="s">
        <v>318</v>
      </c>
    </row>
    <row r="2" spans="1:3" x14ac:dyDescent="0.25">
      <c r="B2" t="s">
        <v>319</v>
      </c>
    </row>
    <row r="3" spans="1:3" x14ac:dyDescent="0.25">
      <c r="B3" t="s">
        <v>320</v>
      </c>
    </row>
    <row r="4" spans="1:3" x14ac:dyDescent="0.25">
      <c r="B4" t="s">
        <v>321</v>
      </c>
    </row>
    <row r="5" spans="1:3" x14ac:dyDescent="0.25">
      <c r="B5" t="s">
        <v>322</v>
      </c>
    </row>
    <row r="6" spans="1:3" x14ac:dyDescent="0.25">
      <c r="B6" t="s">
        <v>323</v>
      </c>
    </row>
    <row r="7" spans="1:3" x14ac:dyDescent="0.25">
      <c r="B7" t="s">
        <v>324</v>
      </c>
    </row>
    <row r="8" spans="1:3" x14ac:dyDescent="0.25">
      <c r="B8" t="s">
        <v>325</v>
      </c>
    </row>
    <row r="9" spans="1:3" x14ac:dyDescent="0.25">
      <c r="C9" t="s">
        <v>326</v>
      </c>
    </row>
    <row r="10" spans="1:3" x14ac:dyDescent="0.25">
      <c r="C10" t="s">
        <v>327</v>
      </c>
    </row>
    <row r="11" spans="1:3" x14ac:dyDescent="0.25">
      <c r="C11" t="s">
        <v>328</v>
      </c>
    </row>
    <row r="12" spans="1:3" x14ac:dyDescent="0.25">
      <c r="B12" t="s">
        <v>329</v>
      </c>
    </row>
    <row r="14" spans="1:3" x14ac:dyDescent="0.25">
      <c r="A14" t="s">
        <v>330</v>
      </c>
    </row>
    <row r="15" spans="1:3" x14ac:dyDescent="0.25">
      <c r="B15" t="s">
        <v>331</v>
      </c>
    </row>
    <row r="16" spans="1:3" x14ac:dyDescent="0.25">
      <c r="B16" t="s">
        <v>332</v>
      </c>
    </row>
    <row r="17" spans="1:2" x14ac:dyDescent="0.25">
      <c r="B17" t="s">
        <v>333</v>
      </c>
    </row>
    <row r="23" spans="1:2" x14ac:dyDescent="0.25">
      <c r="A23" t="s">
        <v>334</v>
      </c>
    </row>
    <row r="24" spans="1:2" x14ac:dyDescent="0.25">
      <c r="A24" t="s">
        <v>335</v>
      </c>
    </row>
    <row r="25" spans="1:2" x14ac:dyDescent="0.25">
      <c r="A25" t="s">
        <v>336</v>
      </c>
    </row>
    <row r="26" spans="1:2" x14ac:dyDescent="0.25">
      <c r="A26" t="s">
        <v>337</v>
      </c>
    </row>
    <row r="27" spans="1:2" x14ac:dyDescent="0.25">
      <c r="A27" t="s">
        <v>338</v>
      </c>
    </row>
    <row r="30" spans="1:2" x14ac:dyDescent="0.25">
      <c r="A30" t="s">
        <v>339</v>
      </c>
    </row>
    <row r="31" spans="1:2" x14ac:dyDescent="0.25">
      <c r="A31" t="s">
        <v>340</v>
      </c>
    </row>
    <row r="32" spans="1:2" x14ac:dyDescent="0.25">
      <c r="A32" t="s">
        <v>341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PlanDados</vt:lpstr>
      <vt:lpstr>DadosFuncionais</vt:lpstr>
      <vt:lpstr>Afastamento</vt:lpstr>
      <vt:lpstr>ChefiaCoord</vt:lpstr>
      <vt:lpstr>Aulas</vt:lpstr>
      <vt:lpstr>PlanCalculo</vt:lpstr>
      <vt:lpstr>RelPontuação</vt:lpstr>
      <vt:lpstr>ComandosExcel</vt:lpstr>
      <vt:lpstr>classe</vt:lpstr>
      <vt:lpstr>ComissaoGET</vt:lpstr>
      <vt:lpstr>comissaoGGV</vt:lpstr>
      <vt:lpstr>cursos</vt:lpstr>
      <vt:lpstr>nivel</vt:lpstr>
      <vt:lpstr>nome</vt:lpstr>
      <vt:lpstr>siape</vt:lpstr>
      <vt:lpstr>RelPontuação!Titulos_de_impressao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</dc:creator>
  <cp:lastModifiedBy>Ana Maria</cp:lastModifiedBy>
  <cp:lastPrinted>2014-05-29T21:38:21Z</cp:lastPrinted>
  <dcterms:created xsi:type="dcterms:W3CDTF">2011-09-21T20:33:19Z</dcterms:created>
  <dcterms:modified xsi:type="dcterms:W3CDTF">2020-04-17T23:52:59Z</dcterms:modified>
</cp:coreProperties>
</file>